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arne_\Desktop\MPZ\Medicijnen disposables\data rivier duinen en nviva\"/>
    </mc:Choice>
  </mc:AlternateContent>
  <xr:revisionPtr revIDLastSave="0" documentId="13_ncr:1_{AB2268FC-F5DA-4781-B3BE-26DC2F7B7E9B}" xr6:coauthVersionLast="36" xr6:coauthVersionMax="47" xr10:uidLastSave="{00000000-0000-0000-0000-000000000000}"/>
  <bookViews>
    <workbookView xWindow="0" yWindow="0" windowWidth="23040" windowHeight="8076" xr2:uid="{8518A3A7-637D-43FA-8DFC-8547F264B5C6}"/>
  </bookViews>
  <sheets>
    <sheet name="Data &amp; interview vragen" sheetId="3" r:id="rId1"/>
    <sheet name="Rekenblad" sheetId="2" r:id="rId2"/>
    <sheet name="Grafieken" sheetId="4" r:id="rId3"/>
  </sheets>
  <definedNames>
    <definedName name="_xlnm._FilterDatabase" localSheetId="1" hidden="1">Rekenblad!$C$7:$L$120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 i="2" l="1"/>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8" i="2"/>
  <c r="L9" i="2"/>
  <c r="D34" i="4" l="1"/>
  <c r="K119" i="2"/>
  <c r="K118" i="2"/>
  <c r="G4" i="2"/>
  <c r="Q45" i="4" s="1"/>
  <c r="K9" i="2"/>
  <c r="K10" i="2"/>
  <c r="K11" i="2"/>
  <c r="K12" i="2"/>
  <c r="K13" i="2"/>
  <c r="K14" i="2"/>
  <c r="K15" i="2"/>
  <c r="K16" i="2"/>
  <c r="K17" i="2"/>
  <c r="K18" i="2"/>
  <c r="K19" i="2"/>
  <c r="K20" i="2"/>
  <c r="K21" i="2"/>
  <c r="K22" i="2"/>
  <c r="K23" i="2"/>
  <c r="K24" i="2"/>
  <c r="K25" i="2"/>
  <c r="K26" i="2"/>
  <c r="K27" i="2"/>
  <c r="K28" i="2"/>
  <c r="K29" i="2"/>
  <c r="K30" i="2"/>
  <c r="K31" i="2"/>
  <c r="K32" i="2"/>
  <c r="K33" i="2"/>
  <c r="K34" i="2"/>
  <c r="K35"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20" i="2"/>
  <c r="K8" i="2"/>
  <c r="C22" i="4"/>
  <c r="C23" i="4"/>
  <c r="C24" i="4"/>
  <c r="C25" i="4"/>
  <c r="C21" i="4"/>
  <c r="C8" i="4"/>
  <c r="C9" i="4"/>
  <c r="C10" i="4"/>
  <c r="D10" i="4" s="1"/>
  <c r="C11" i="4"/>
  <c r="D11" i="4" s="1"/>
  <c r="C12" i="4"/>
  <c r="D12" i="4" s="1"/>
  <c r="C13" i="4"/>
  <c r="D13" i="4" s="1"/>
  <c r="C14" i="4"/>
  <c r="D14" i="4" s="1"/>
  <c r="C7" i="4"/>
  <c r="I36" i="2"/>
  <c r="Q31" i="4" l="1"/>
  <c r="D35" i="4"/>
  <c r="C35" i="4" s="1"/>
  <c r="N38" i="4" s="1"/>
  <c r="D38" i="4"/>
  <c r="C38" i="4" s="1"/>
  <c r="N41" i="4" s="1"/>
  <c r="C34" i="4"/>
  <c r="N37" i="4" s="1"/>
  <c r="D37" i="4"/>
  <c r="C37" i="4" s="1"/>
  <c r="N40" i="4" s="1"/>
  <c r="D23" i="4"/>
  <c r="D25" i="4"/>
  <c r="D24" i="4"/>
  <c r="D36" i="4"/>
  <c r="L5" i="2"/>
  <c r="D22" i="4"/>
  <c r="D9" i="4"/>
  <c r="D8" i="4"/>
  <c r="D21" i="4"/>
  <c r="K36" i="2"/>
  <c r="K5" i="2" s="1"/>
  <c r="D7" i="4"/>
  <c r="D51" i="4" l="1"/>
  <c r="C51" i="4" s="1"/>
  <c r="N54" i="4" s="1"/>
  <c r="D48" i="4"/>
  <c r="C48" i="4" s="1"/>
  <c r="N51" i="4" s="1"/>
  <c r="Q38" i="4"/>
  <c r="R38" i="4" s="1"/>
  <c r="T38" i="4" s="1"/>
  <c r="D49" i="4"/>
  <c r="C49" i="4" s="1"/>
  <c r="N52" i="4" s="1"/>
  <c r="D52" i="4"/>
  <c r="Q55" i="4" s="1"/>
  <c r="R55" i="4" s="1"/>
  <c r="Q41" i="4"/>
  <c r="R41" i="4" s="1"/>
  <c r="T41" i="4" s="1"/>
  <c r="Q37" i="4"/>
  <c r="R37" i="4" s="1"/>
  <c r="T37" i="4" s="1"/>
  <c r="D50" i="4"/>
  <c r="Q40" i="4"/>
  <c r="R40" i="4" s="1"/>
  <c r="T40" i="4" s="1"/>
  <c r="C36" i="4"/>
  <c r="N39" i="4" s="1"/>
  <c r="Q39" i="4"/>
  <c r="R39" i="4" s="1"/>
  <c r="T39" i="4" s="1"/>
  <c r="E25" i="4"/>
  <c r="E7" i="4"/>
  <c r="E21" i="4"/>
  <c r="E22" i="4"/>
  <c r="E23" i="4"/>
  <c r="E24" i="4"/>
  <c r="E10" i="4"/>
  <c r="E14" i="4"/>
  <c r="E8" i="4"/>
  <c r="E13" i="4"/>
  <c r="E11" i="4"/>
  <c r="E9" i="4"/>
  <c r="E12" i="4"/>
  <c r="E51" i="4" l="1"/>
  <c r="Q54" i="4"/>
  <c r="R54" i="4" s="1"/>
  <c r="Q51" i="4"/>
  <c r="R51" i="4" s="1"/>
  <c r="E48" i="4"/>
  <c r="E52" i="4"/>
  <c r="C52" i="4"/>
  <c r="N55" i="4" s="1"/>
  <c r="T42" i="4"/>
  <c r="E49" i="4"/>
  <c r="Q52" i="4"/>
  <c r="R52" i="4" s="1"/>
  <c r="C50" i="4"/>
  <c r="N53" i="4" s="1"/>
  <c r="Q53" i="4"/>
  <c r="R53" i="4" s="1"/>
  <c r="E5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tc={CC267765-F7D5-40C6-8914-05A714B19989}</author>
    <author>tc={EEF3DAA4-2596-426B-BAB5-E1E6545F6DC6}</author>
  </authors>
  <commentList>
    <comment ref="C89" authorId="0" shapeId="0" xr:uid="{CC267765-F7D5-40C6-8914-05A714B19989}">
      <text>
        <r>
          <rPr>
            <sz val="11"/>
            <color theme="1"/>
            <rFont val="Calibri"/>
            <family val="2"/>
            <scheme val="minor"/>
          </rPr>
          <t>[Opmerkingenthread]
U kunt deze opmerkingenthread lezen in uw versie van Excel. Eventuele wijzigingen aan de thread gaan echter verloren als het bestand wordt geopend in een nieuwere versie van Excel. Meer informatie: https://go.microsoft.com/fwlink/?linkid=870924
Opmerking:
    Vul vanaf hier eigen medicijnen in</t>
        </r>
      </text>
    </comment>
    <comment ref="C120" authorId="1" shapeId="0" xr:uid="{EEF3DAA4-2596-426B-BAB5-E1E6545F6DC6}">
      <text>
        <r>
          <rPr>
            <sz val="11"/>
            <color theme="1"/>
            <rFont val="Calibri"/>
            <family val="2"/>
            <scheme val="minor"/>
          </rPr>
          <t>[Opmerkingenthread]
U kunt deze opmerkingenthread lezen in uw versie van Excel. Eventuele wijzigingen aan de thread gaan echter verloren als het bestand wordt geopend in een nieuwere versie van Excel. Meer informatie: https://go.microsoft.com/fwlink/?linkid=870924
Opmerking:
    Meer rijen nodig? Voeg dan extra rijen in BOVEN deze cel anders werken de filters niet goed. 
Je doet dit door met de rechtermuisknop op het rijnummer helemaal links van deze cel te klikken en vervolgens te klikken op ‘invoegen’. 
Kopieer hierna de formules in de kolommen K en L naar de nieuwe rij(en).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tc={A504A53B-2016-427F-8611-B677C38D0C21}</author>
    <author>tc={7A5FFF91-4589-44F0-9AAE-6DE6DCC65830}</author>
  </authors>
  <commentList>
    <comment ref="Q33" authorId="0" shapeId="0" xr:uid="{A504A53B-2016-427F-8611-B677C38D0C21}">
      <text>
        <r>
          <rPr>
            <sz val="11"/>
            <color theme="1"/>
            <rFont val="Calibri"/>
            <family val="2"/>
            <scheme val="minor"/>
          </rPr>
          <t>[Opmerkingenthread]
U kunt deze opmerkingenthread lezen in uw versie van Excel. Eventuele wijzigingen aan de thread gaan echter verloren als het bestand wordt geopend in een nieuwere versie van Excel. Meer informatie: https://go.microsoft.com/fwlink/?linkid=870924
Opmerking:
    Als je de resultaten wilt vertalen naar de hele organisatie kun je gebruik maken van dit veld. 
Maak daarvoor een inschatting van het percentage cliënten dat in de meting meegenomen is ten opzichte van de totale cliëntpopulatie. 
Houd hierbij rekening met verschillen op afdelingen. De extrapolatie geeft slechts een grove inschatting.</t>
        </r>
      </text>
    </comment>
    <comment ref="Q47" authorId="1" shapeId="0" xr:uid="{7A5FFF91-4589-44F0-9AAE-6DE6DCC65830}">
      <text>
        <r>
          <rPr>
            <sz val="11"/>
            <color theme="1"/>
            <rFont val="Calibri"/>
            <family val="2"/>
            <scheme val="minor"/>
          </rPr>
          <t>[Opmerkingenthread]
U kunt deze opmerkingenthread lezen in uw versie van Excel. Eventuele wijzigingen aan de thread gaan echter verloren als het bestand wordt geopend in een nieuwere versie van Excel. Meer informatie: https://go.microsoft.com/fwlink/?linkid=870924
Opmerking:
    Als je de resultaten wilt vertalen naar de hele organisatie kun je gebruik maken van dit veld. 
Maak daarvoor een inschatting van het percentage cliënten dat in de meting meegenomen is ten opzichte van de totale cliëntpopulatie. 
Houd hierbij rekening met verschillen op afdelingen. De extrapolatie geeft slechts een grove inschatting.</t>
        </r>
      </text>
    </comment>
  </commentList>
</comments>
</file>

<file path=xl/sharedStrings.xml><?xml version="1.0" encoding="utf-8"?>
<sst xmlns="http://schemas.openxmlformats.org/spreadsheetml/2006/main" count="194" uniqueCount="158">
  <si>
    <t>Generieke product naam   </t>
  </si>
  <si>
    <t>Aantal   </t>
  </si>
  <si>
    <t>acenocoumarol tablet 1mg</t>
  </si>
  <si>
    <t>acetylsalicylzuur dispertablet 80mg</t>
  </si>
  <si>
    <t>alendroninezuur tablet 70mg</t>
  </si>
  <si>
    <t>allopurinol tablet 100mg</t>
  </si>
  <si>
    <t>amlodipine tablet 5mg</t>
  </si>
  <si>
    <t>amlodipine tablet 10mg</t>
  </si>
  <si>
    <t>amoxicilline/clavulaanzuur tablet 500/125mg</t>
  </si>
  <si>
    <t>calciumcarb/colecalc kauwtb 1,25g/800ie (500mg ca)</t>
  </si>
  <si>
    <t>calciumcarb/colecalc kauwtb 2,5g/800ie (1000mg ca)</t>
  </si>
  <si>
    <t>citalopram tablet omhuld 10mg</t>
  </si>
  <si>
    <t>clobetasol zalf 0,5mg/g</t>
  </si>
  <si>
    <t>clopidogrel tablet 75mg</t>
  </si>
  <si>
    <t>colecalciferol capsule 5600ie</t>
  </si>
  <si>
    <t>colecalciferol tablet 2800ie</t>
  </si>
  <si>
    <t>dabigatran etexilaat capsule 110mg</t>
  </si>
  <si>
    <t>dextran 70/hypromellose oogdr 1/3mg/ml</t>
  </si>
  <si>
    <t>diclofenac gel 11,6mg/g</t>
  </si>
  <si>
    <t>diclofenac gel 23,2mg/g</t>
  </si>
  <si>
    <t>digoxine tablet 0,0625mg</t>
  </si>
  <si>
    <t>enalapril tablet 5mg</t>
  </si>
  <si>
    <t>enalapril tablet 10mg</t>
  </si>
  <si>
    <t>fentanyl pleister 25ug/uur (generiek+durogesic)</t>
  </si>
  <si>
    <t>ferrofumaraat tablet 200mg</t>
  </si>
  <si>
    <t>furosemide tablet 40mg</t>
  </si>
  <si>
    <t>gliclazide tablet mga 30mg</t>
  </si>
  <si>
    <t>hypromellose oogdruppels 3,2mg/ml</t>
  </si>
  <si>
    <t>isosorbidemononitraat tablet mga 30mg</t>
  </si>
  <si>
    <t>ketoconazol shampoo 20mg/g</t>
  </si>
  <si>
    <t>koelzalf</t>
  </si>
  <si>
    <t>levodopa/carbidopa tablet 100/25mg</t>
  </si>
  <si>
    <t>levothyroxine tablet 25ug (natrium)</t>
  </si>
  <si>
    <t>lidocaine vaselinecreme 30mg/g</t>
  </si>
  <si>
    <t>metoprolol tablet mga 25mg (succinaat)</t>
  </si>
  <si>
    <t>metoprolol tablet mga 50mg (succinaat)</t>
  </si>
  <si>
    <t>omeprazol capsule msr 20mg</t>
  </si>
  <si>
    <t>oxazepam tablet 10mg</t>
  </si>
  <si>
    <t>oxycodon capsule 5mg</t>
  </si>
  <si>
    <t>pantoprazol tablet msr 20mg</t>
  </si>
  <si>
    <t>pantoprazol tablet msr 40mg</t>
  </si>
  <si>
    <t>paracetamol tablet 500mg</t>
  </si>
  <si>
    <t>perindopril tablet 4mg (erbumine)</t>
  </si>
  <si>
    <t>pravastatine tablet 40mg</t>
  </si>
  <si>
    <t>risperidon tablet omhuld 0,5mg</t>
  </si>
  <si>
    <t>simvastatine tablet fo 20mg</t>
  </si>
  <si>
    <t>spironolacton tablet 12,5mg</t>
  </si>
  <si>
    <t>tamsulosine capsule mga 0,4mg</t>
  </si>
  <si>
    <t>zinkoxide creme 100mg/g</t>
  </si>
  <si>
    <t>zopiclon tablet 7,5mg</t>
  </si>
  <si>
    <t>natriumchloride blaasspoeling 9mg/ml</t>
  </si>
  <si>
    <t>paracetamol tablet 1000mg</t>
  </si>
  <si>
    <t>eenheid</t>
  </si>
  <si>
    <t>acetylcysteine poeder 200mg</t>
  </si>
  <si>
    <t>allopurinol tablet 300mg</t>
  </si>
  <si>
    <t>citalopram tablet omhuld 20mg</t>
  </si>
  <si>
    <t>clonazepam druppels 2,5mg/ml</t>
  </si>
  <si>
    <t>digoxine tablet 0,125mg</t>
  </si>
  <si>
    <t>dutasteride capsule zacht 0,5mg</t>
  </si>
  <si>
    <t>edoxaban tablet 30mg</t>
  </si>
  <si>
    <t>foliumzuur tablet 5mg</t>
  </si>
  <si>
    <t>formoterol aerosol 12ug/do</t>
  </si>
  <si>
    <t>furosemide tablet 20mg</t>
  </si>
  <si>
    <t>haloperidol tablet 1mg</t>
  </si>
  <si>
    <t>indacaterol inhalatiecapsule 150ug</t>
  </si>
  <si>
    <t>lercanidipine tablet omhuld 10mg</t>
  </si>
  <si>
    <t>levothyroxine tablet 88ug (natrium)</t>
  </si>
  <si>
    <t>levothyroxine tablet 100ug (natrium)</t>
  </si>
  <si>
    <t>macrogol/zouten pdr v drank (movicolon+generiek)</t>
  </si>
  <si>
    <t>metformine tablet 850mg</t>
  </si>
  <si>
    <t>methotrexaat tablet 2,5mg</t>
  </si>
  <si>
    <t>metoprolol tablet 50mg</t>
  </si>
  <si>
    <t>nadroparine injvlst 9500ie/ml</t>
  </si>
  <si>
    <t>nebivolol tablet 5mg</t>
  </si>
  <si>
    <t>omeprazol tablet msr 10mg</t>
  </si>
  <si>
    <t>perindopril tablet 8mg (erbumine)</t>
  </si>
  <si>
    <t>plantago ovata granulaat 3,6g</t>
  </si>
  <si>
    <t>prednisolon tablet 5mg</t>
  </si>
  <si>
    <t>pregabaline capsule 75mg</t>
  </si>
  <si>
    <t>risperidon drank 1mg/ml</t>
  </si>
  <si>
    <t>tolbutamide tablet 500mg</t>
  </si>
  <si>
    <t>verapamil tablet mga 120mg</t>
  </si>
  <si>
    <t>zolpidem tablet 10mg</t>
  </si>
  <si>
    <t>Reden retour</t>
  </si>
  <si>
    <t>lactulose stroop 670mg/ml (500mg/g) - aantal ml</t>
  </si>
  <si>
    <t>ml (voor drank)</t>
  </si>
  <si>
    <t>Interview vragen apotheker</t>
  </si>
  <si>
    <t>%</t>
  </si>
  <si>
    <t>Tabletten/ capsules</t>
  </si>
  <si>
    <t>Zakjes</t>
  </si>
  <si>
    <t>Crème</t>
  </si>
  <si>
    <t>Inhaler</t>
  </si>
  <si>
    <t>Pleister</t>
  </si>
  <si>
    <t>Klysma</t>
  </si>
  <si>
    <t>Anders</t>
  </si>
  <si>
    <t>Zo nodig' medicatie</t>
  </si>
  <si>
    <t>Overlijden/ ontslag</t>
  </si>
  <si>
    <t>Aanpassing medicatie</t>
  </si>
  <si>
    <t xml:space="preserve">Verlopen medicatie </t>
  </si>
  <si>
    <t>Eenheid</t>
  </si>
  <si>
    <t>CO2 equivalent (kg)</t>
  </si>
  <si>
    <t>NIET VERWIJDEREN</t>
  </si>
  <si>
    <t>Verspillingskosten</t>
  </si>
  <si>
    <t>Afdeling</t>
  </si>
  <si>
    <t>[naam]</t>
  </si>
  <si>
    <t xml:space="preserve">Totale kosten </t>
  </si>
  <si>
    <t>CO-uitstoot (kg)</t>
  </si>
  <si>
    <t>TOTAAL</t>
  </si>
  <si>
    <t>Afdeling/doelgroep</t>
  </si>
  <si>
    <t>Meetperiode van/tot</t>
  </si>
  <si>
    <t>Waarom komt deze medicatie retour?</t>
  </si>
  <si>
    <t>Onderzoeksvragen meting</t>
  </si>
  <si>
    <t xml:space="preserve">Hoe vol zijn retourbakken bij het ophalen? Kan dit efficiënter? </t>
  </si>
  <si>
    <t>Hoe vaak wordt medicatie geleverd? Kan dit efficiënter?</t>
  </si>
  <si>
    <t>Interview vragen zorgprofessional / apotheker</t>
  </si>
  <si>
    <t>Welke medicatie op naam kan naar de afdelingsvooraad?</t>
  </si>
  <si>
    <t>Hoeveel meer dan één keer? (ongeveer in %)</t>
  </si>
  <si>
    <t>Waarom niet? Kan dit ingevoerd worden?</t>
  </si>
  <si>
    <t>Zo nee,</t>
  </si>
  <si>
    <t>Zo ja,</t>
  </si>
  <si>
    <t>Hoeveel patienten zijn afgelopen jaar beoordeeld? (ongeveer in %)?</t>
  </si>
  <si>
    <t>▪</t>
  </si>
  <si>
    <t>◦</t>
  </si>
  <si>
    <t>Afleveringvorm</t>
  </si>
  <si>
    <t>CO2 (kg)</t>
  </si>
  <si>
    <t>Reden</t>
  </si>
  <si>
    <t xml:space="preserve">CO2-uitstoot per afleveringsvorm </t>
  </si>
  <si>
    <t>CO2-uitstoot per reden retour</t>
  </si>
  <si>
    <t>Medicatie</t>
  </si>
  <si>
    <t>Top 5 medicijnen verspillingskosten</t>
  </si>
  <si>
    <t>kosten (€)</t>
  </si>
  <si>
    <t>Top 5 medicijnen hoge CO2-uitstoot</t>
  </si>
  <si>
    <t>Aantal dagen:</t>
  </si>
  <si>
    <t>Invullen door teller/verpleegkundige</t>
  </si>
  <si>
    <t>Invullen door onderzoeker</t>
  </si>
  <si>
    <t xml:space="preserve">Dit protocol is ontwikkeld door Milieuplatform Zorgsector in samenwerking GGZ Rivierduinen en ViVa Zorggroep. Neem voor vragen, tips of verbetersuggesties contact op via info@milieuplatformzorg.nl. Dit protocol is vrij te gebruiken en verspreiden, er kunnen geen rechten aan ontleend worden. 2024 </t>
  </si>
  <si>
    <t>Hoeveel en welke soort medicatie komt retour in de te meten periode? (zie rekenblad)</t>
  </si>
  <si>
    <t>kg Co2</t>
  </si>
  <si>
    <t>Aantal dagen van de meting:</t>
  </si>
  <si>
    <t>Organisatie</t>
  </si>
  <si>
    <t>staat gelijk aan</t>
  </si>
  <si>
    <t>autokm</t>
  </si>
  <si>
    <t>Percentage cliënten gemeten van totale organisatie:</t>
  </si>
  <si>
    <t>Extrapolatie naar heel jaar</t>
  </si>
  <si>
    <t>kosten €</t>
  </si>
  <si>
    <t>% van tot.</t>
  </si>
  <si>
    <t>Kostprijs per unit*</t>
  </si>
  <si>
    <t>* De ingevulde kostprijzen zijn afkomstig van medicatiekosten.nl</t>
  </si>
  <si>
    <t>Medicijnverspillingsmeting Langdurige Zorg</t>
  </si>
  <si>
    <r>
      <t>Werkafspraken m.b.t. GDS rol; Hoe vaak zijn aanpassingen mogelijk? Hoeveel vooraad?</t>
    </r>
    <r>
      <rPr>
        <sz val="11"/>
        <color rgb="FFFF0000"/>
        <rFont val="Calibri"/>
        <family val="2"/>
        <scheme val="minor"/>
      </rPr>
      <t xml:space="preserve">  </t>
    </r>
  </si>
  <si>
    <t xml:space="preserve">Werkafspraak m.b.t. de 'zo nodig medicatie'; Hoe vaak opnieuw geleverd? Hoeveel vooraad? Wordt dit op naam geleverd? In de GDS rol geleverd? Wordt deze medicatie vaak weggegooid? </t>
  </si>
  <si>
    <t xml:space="preserve">Welke medicatie ligt ongebruikt in de werkvooraad op de afdeling? Kan dit minder? </t>
  </si>
  <si>
    <t xml:space="preserve">Welke medicatie ligt ongebruikt in de noodvooraad op de afdeling? Kan dit minder? </t>
  </si>
  <si>
    <t xml:space="preserve">Hoe vaak wordt de vervaldatumcontrole van de noodset en de werkvooraad gedaan en door wie? Hoeveel medicatie raakt over datum? Kan dit beter? En zo ja hoe? </t>
  </si>
  <si>
    <t xml:space="preserve">NIET VERWIJDEREN </t>
  </si>
  <si>
    <t>CO2 factor</t>
  </si>
  <si>
    <t>Zijn er routinematig medicatieherbeoordelingen? (polyfarmacy overleggen)</t>
  </si>
  <si>
    <t>versie 1.0 Feb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</si>
</sst>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0000000"/>
    <numFmt numFmtId="165" formatCode="_ [$€-413]\ * #,##0.00_ ;_ [$€-413]\ * \-#,##0.00_ ;_ [$€-413]\ * &quot;-&quot;??_ ;_ @_ "/>
    <numFmt numFmtId="166" formatCode="_ * #,##0_ ;_ * \-#,##0_ ;_ * &quot;-&quot;??_ ;_ @_ "/>
    <numFmt numFmtId="167" formatCode="_ [$€-413]\ * #,##0_ ;_ [$€-413]\ * \-#,##0_ ;_ [$€-413]\ * &quot;-&quot;??_ ;_ @_ "/>
  </numFmts>
  <fonts count="17">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sz val="9"/>
      <color theme="1"/>
      <name val="Calibri"/>
      <family val="2"/>
      <scheme val="minor"/>
    </font>
    <font>
      <i/>
      <sz val="9"/>
      <color theme="1"/>
      <name val="Calibri"/>
      <family val="2"/>
      <scheme val="minor"/>
    </font>
    <font>
      <sz val="11"/>
      <color theme="1"/>
      <name val="Aptos Narrow"/>
      <family val="2"/>
    </font>
    <font>
      <i/>
      <sz val="11"/>
      <color theme="1"/>
      <name val="Calibri"/>
      <family val="2"/>
      <scheme val="minor"/>
    </font>
    <font>
      <b/>
      <sz val="14"/>
      <color theme="1"/>
      <name val="Calibri"/>
      <family val="2"/>
      <scheme val="minor"/>
    </font>
    <font>
      <b/>
      <sz val="22"/>
      <color theme="1"/>
      <name val="Calibri"/>
      <family val="2"/>
      <scheme val="minor"/>
    </font>
    <font>
      <sz val="9"/>
      <name val="Calibri"/>
      <family val="2"/>
      <scheme val="minor"/>
    </font>
    <font>
      <i/>
      <sz val="10"/>
      <color rgb="FF0000CC"/>
      <name val="Calibri"/>
      <family val="2"/>
    </font>
    <font>
      <b/>
      <sz val="26"/>
      <color theme="0"/>
      <name val="Calibri"/>
      <family val="2"/>
      <scheme val="minor"/>
    </font>
    <font>
      <sz val="10"/>
      <color theme="0"/>
      <name val="Calibri"/>
      <family val="2"/>
      <scheme val="minor"/>
    </font>
    <font>
      <i/>
      <sz val="10"/>
      <color theme="1"/>
      <name val="Calibri"/>
      <family val="2"/>
      <scheme val="minor"/>
    </font>
    <font>
      <sz val="11"/>
      <name val="Calibri"/>
      <family val="2"/>
      <scheme val="minor"/>
    </font>
    <font>
      <b/>
      <sz val="10"/>
      <color theme="0"/>
      <name val="Calibri"/>
      <family val="2"/>
      <scheme val="minor"/>
    </font>
  </fonts>
  <fills count="11">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0B693C"/>
        <bgColor indexed="64"/>
      </patternFill>
    </fill>
    <fill>
      <patternFill patternType="solid">
        <fgColor rgb="FF36A836"/>
        <bgColor indexed="64"/>
      </patternFill>
    </fill>
    <fill>
      <patternFill patternType="solid">
        <fgColor theme="7"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0000CC"/>
      </left>
      <right style="thin">
        <color indexed="64"/>
      </right>
      <top style="medium">
        <color rgb="FF0000CC"/>
      </top>
      <bottom style="thin">
        <color indexed="64"/>
      </bottom>
      <diagonal/>
    </border>
    <border>
      <left style="thin">
        <color indexed="64"/>
      </left>
      <right style="thin">
        <color indexed="64"/>
      </right>
      <top style="medium">
        <color rgb="FF0000CC"/>
      </top>
      <bottom style="thin">
        <color indexed="64"/>
      </bottom>
      <diagonal/>
    </border>
    <border>
      <left style="thin">
        <color indexed="64"/>
      </left>
      <right style="medium">
        <color rgb="FF0000CC"/>
      </right>
      <top style="medium">
        <color rgb="FF0000CC"/>
      </top>
      <bottom style="thin">
        <color indexed="64"/>
      </bottom>
      <diagonal/>
    </border>
    <border>
      <left style="medium">
        <color rgb="FF0000CC"/>
      </left>
      <right style="thin">
        <color indexed="64"/>
      </right>
      <top style="thin">
        <color indexed="64"/>
      </top>
      <bottom style="thin">
        <color indexed="64"/>
      </bottom>
      <diagonal/>
    </border>
    <border>
      <left style="thin">
        <color indexed="64"/>
      </left>
      <right style="medium">
        <color rgb="FF0000CC"/>
      </right>
      <top style="thin">
        <color indexed="64"/>
      </top>
      <bottom style="thin">
        <color indexed="64"/>
      </bottom>
      <diagonal/>
    </border>
    <border>
      <left style="medium">
        <color rgb="FF0000CC"/>
      </left>
      <right style="thin">
        <color indexed="64"/>
      </right>
      <top style="thin">
        <color indexed="64"/>
      </top>
      <bottom style="medium">
        <color rgb="FF0000CC"/>
      </bottom>
      <diagonal/>
    </border>
    <border>
      <left style="thin">
        <color indexed="64"/>
      </left>
      <right style="thin">
        <color indexed="64"/>
      </right>
      <top style="thin">
        <color indexed="64"/>
      </top>
      <bottom style="medium">
        <color rgb="FF0000CC"/>
      </bottom>
      <diagonal/>
    </border>
    <border>
      <left style="thin">
        <color indexed="64"/>
      </left>
      <right style="medium">
        <color rgb="FF0000CC"/>
      </right>
      <top style="thin">
        <color indexed="64"/>
      </top>
      <bottom style="medium">
        <color rgb="FF0000CC"/>
      </bottom>
      <diagonal/>
    </border>
    <border>
      <left style="medium">
        <color rgb="FF0000CC"/>
      </left>
      <right style="medium">
        <color rgb="FF0000CC"/>
      </right>
      <top style="medium">
        <color rgb="FF0000CC"/>
      </top>
      <bottom style="thin">
        <color indexed="64"/>
      </bottom>
      <diagonal/>
    </border>
    <border>
      <left style="medium">
        <color rgb="FF0000CC"/>
      </left>
      <right style="medium">
        <color rgb="FF0000CC"/>
      </right>
      <top style="thin">
        <color indexed="64"/>
      </top>
      <bottom style="thin">
        <color indexed="64"/>
      </bottom>
      <diagonal/>
    </border>
    <border>
      <left style="medium">
        <color rgb="FF0000CC"/>
      </left>
      <right style="medium">
        <color rgb="FF0000CC"/>
      </right>
      <top style="thin">
        <color indexed="64"/>
      </top>
      <bottom style="medium">
        <color rgb="FF0000CC"/>
      </bottom>
      <diagonal/>
    </border>
    <border>
      <left style="medium">
        <color rgb="FF0000CC"/>
      </left>
      <right style="medium">
        <color rgb="FF0000CC"/>
      </right>
      <top/>
      <bottom/>
      <diagonal/>
    </border>
    <border>
      <left style="medium">
        <color rgb="FF0000CC"/>
      </left>
      <right style="medium">
        <color rgb="FF0000CC"/>
      </right>
      <top style="thin">
        <color indexed="64"/>
      </top>
      <bottom/>
      <diagonal/>
    </border>
    <border>
      <left style="medium">
        <color rgb="FF0000CC"/>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rgb="FF0000CC"/>
      </right>
      <top style="thin">
        <color indexed="64"/>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115">
    <xf numFmtId="0" fontId="0" fillId="0" borderId="0" xfId="0"/>
    <xf numFmtId="0" fontId="0" fillId="4" borderId="0" xfId="0" applyFill="1"/>
    <xf numFmtId="0" fontId="0" fillId="3" borderId="1" xfId="0" applyFill="1" applyBorder="1"/>
    <xf numFmtId="164" fontId="0" fillId="2" borderId="1" xfId="0" applyNumberFormat="1" applyFill="1" applyBorder="1"/>
    <xf numFmtId="0" fontId="2" fillId="2" borderId="1" xfId="0" applyFont="1" applyFill="1" applyBorder="1"/>
    <xf numFmtId="165" fontId="2" fillId="2" borderId="1" xfId="0" applyNumberFormat="1" applyFont="1" applyFill="1" applyBorder="1"/>
    <xf numFmtId="165" fontId="0" fillId="2" borderId="1" xfId="0" applyNumberFormat="1" applyFill="1" applyBorder="1"/>
    <xf numFmtId="0" fontId="0" fillId="4" borderId="3" xfId="0" applyFill="1" applyBorder="1"/>
    <xf numFmtId="165" fontId="0" fillId="4" borderId="4" xfId="0" applyNumberFormat="1" applyFill="1" applyBorder="1"/>
    <xf numFmtId="0" fontId="0" fillId="4" borderId="4" xfId="0" applyFill="1" applyBorder="1"/>
    <xf numFmtId="0" fontId="0" fillId="4" borderId="5" xfId="0" applyFill="1" applyBorder="1"/>
    <xf numFmtId="0" fontId="2" fillId="4" borderId="0" xfId="0" applyFont="1" applyFill="1" applyBorder="1"/>
    <xf numFmtId="165" fontId="2" fillId="4" borderId="0" xfId="0" applyNumberFormat="1" applyFont="1" applyFill="1" applyBorder="1"/>
    <xf numFmtId="0" fontId="0" fillId="4" borderId="7" xfId="0" applyFill="1" applyBorder="1"/>
    <xf numFmtId="165" fontId="5" fillId="4" borderId="0" xfId="0" applyNumberFormat="1" applyFont="1" applyFill="1" applyBorder="1"/>
    <xf numFmtId="0" fontId="0" fillId="5" borderId="0" xfId="0" applyFill="1"/>
    <xf numFmtId="165" fontId="0" fillId="5" borderId="0" xfId="0" applyNumberFormat="1" applyFill="1"/>
    <xf numFmtId="0" fontId="0" fillId="4" borderId="10" xfId="0" applyFill="1" applyBorder="1"/>
    <xf numFmtId="0" fontId="0" fillId="4" borderId="8" xfId="0" applyFill="1" applyBorder="1"/>
    <xf numFmtId="0" fontId="0" fillId="4" borderId="9" xfId="0" applyFill="1" applyBorder="1"/>
    <xf numFmtId="165" fontId="0" fillId="4" borderId="9" xfId="0" applyNumberFormat="1" applyFill="1" applyBorder="1"/>
    <xf numFmtId="165" fontId="0" fillId="4" borderId="0" xfId="0" applyNumberFormat="1" applyFill="1" applyBorder="1"/>
    <xf numFmtId="0" fontId="0" fillId="4" borderId="0" xfId="0" applyFill="1" applyBorder="1"/>
    <xf numFmtId="0" fontId="2" fillId="5" borderId="11" xfId="0" applyFont="1" applyFill="1" applyBorder="1"/>
    <xf numFmtId="0" fontId="0" fillId="5" borderId="12" xfId="0" applyFill="1" applyBorder="1"/>
    <xf numFmtId="0" fontId="0" fillId="5" borderId="13" xfId="0" applyFill="1" applyBorder="1"/>
    <xf numFmtId="0" fontId="0" fillId="5" borderId="14" xfId="0" applyFill="1" applyBorder="1"/>
    <xf numFmtId="0" fontId="0" fillId="5" borderId="0" xfId="0" applyFill="1" applyBorder="1"/>
    <xf numFmtId="0" fontId="0" fillId="5" borderId="15" xfId="0" applyFill="1" applyBorder="1"/>
    <xf numFmtId="0" fontId="0" fillId="5" borderId="0" xfId="0" quotePrefix="1" applyFill="1" applyBorder="1"/>
    <xf numFmtId="0" fontId="0" fillId="5" borderId="16" xfId="0" applyFill="1" applyBorder="1"/>
    <xf numFmtId="0" fontId="0" fillId="5" borderId="2" xfId="0" applyFill="1" applyBorder="1"/>
    <xf numFmtId="0" fontId="0" fillId="5" borderId="17" xfId="0" applyFill="1" applyBorder="1"/>
    <xf numFmtId="165" fontId="2" fillId="4" borderId="4" xfId="0" applyNumberFormat="1" applyFont="1" applyFill="1" applyBorder="1"/>
    <xf numFmtId="0" fontId="0" fillId="4" borderId="6" xfId="0" applyFill="1" applyBorder="1"/>
    <xf numFmtId="0" fontId="0" fillId="3" borderId="18" xfId="0" applyFill="1" applyBorder="1"/>
    <xf numFmtId="0" fontId="0" fillId="3" borderId="19" xfId="0" applyFill="1" applyBorder="1"/>
    <xf numFmtId="0" fontId="0" fillId="3" borderId="21" xfId="0" applyFill="1" applyBorder="1"/>
    <xf numFmtId="0" fontId="0" fillId="3" borderId="23" xfId="0" applyFill="1" applyBorder="1"/>
    <xf numFmtId="0" fontId="0" fillId="3" borderId="24" xfId="0" applyFill="1" applyBorder="1"/>
    <xf numFmtId="0" fontId="0" fillId="3" borderId="20" xfId="0" applyFill="1" applyBorder="1"/>
    <xf numFmtId="0" fontId="0" fillId="3" borderId="22" xfId="0" applyFill="1" applyBorder="1"/>
    <xf numFmtId="0" fontId="0" fillId="3" borderId="25" xfId="0" applyFill="1" applyBorder="1"/>
    <xf numFmtId="165" fontId="2" fillId="4" borderId="0" xfId="0" applyNumberFormat="1" applyFont="1" applyFill="1" applyBorder="1" applyAlignment="1">
      <alignment horizontal="right"/>
    </xf>
    <xf numFmtId="0" fontId="2" fillId="4" borderId="0" xfId="0" applyFont="1" applyFill="1" applyBorder="1" applyAlignment="1">
      <alignment horizontal="right"/>
    </xf>
    <xf numFmtId="0" fontId="0" fillId="3" borderId="1" xfId="0" applyFont="1" applyFill="1" applyBorder="1"/>
    <xf numFmtId="0" fontId="0" fillId="0" borderId="26" xfId="0" applyBorder="1"/>
    <xf numFmtId="0" fontId="0" fillId="0" borderId="27" xfId="0" applyBorder="1"/>
    <xf numFmtId="0" fontId="0" fillId="0" borderId="28" xfId="0" applyBorder="1"/>
    <xf numFmtId="165" fontId="0" fillId="6" borderId="26" xfId="0" applyNumberFormat="1" applyFill="1" applyBorder="1"/>
    <xf numFmtId="165" fontId="0" fillId="6" borderId="27" xfId="0" applyNumberFormat="1" applyFill="1" applyBorder="1"/>
    <xf numFmtId="165" fontId="0" fillId="6" borderId="29" xfId="0" applyNumberFormat="1" applyFill="1" applyBorder="1"/>
    <xf numFmtId="165" fontId="0" fillId="6" borderId="28" xfId="0" applyNumberFormat="1" applyFill="1" applyBorder="1"/>
    <xf numFmtId="0" fontId="0" fillId="7" borderId="0" xfId="0" applyFill="1"/>
    <xf numFmtId="0" fontId="2" fillId="4" borderId="0" xfId="0" applyFont="1" applyFill="1"/>
    <xf numFmtId="9" fontId="0" fillId="4" borderId="0" xfId="1" applyFont="1" applyFill="1" applyBorder="1"/>
    <xf numFmtId="9" fontId="0" fillId="4" borderId="0" xfId="1" applyFont="1" applyFill="1" applyBorder="1" applyAlignment="1">
      <alignment horizontal="right"/>
    </xf>
    <xf numFmtId="0" fontId="8" fillId="4" borderId="0" xfId="0" applyFont="1" applyFill="1" applyBorder="1"/>
    <xf numFmtId="0" fontId="8" fillId="4" borderId="0" xfId="0" applyFont="1" applyFill="1" applyBorder="1" applyAlignment="1"/>
    <xf numFmtId="2" fontId="0" fillId="4" borderId="0" xfId="0" applyNumberFormat="1" applyFill="1" applyBorder="1" applyAlignment="1">
      <alignment horizontal="right"/>
    </xf>
    <xf numFmtId="2" fontId="0" fillId="4" borderId="0" xfId="0" applyNumberFormat="1" applyFill="1" applyBorder="1"/>
    <xf numFmtId="0" fontId="0" fillId="4" borderId="0" xfId="0" applyFill="1" applyBorder="1" applyAlignment="1">
      <alignment horizontal="left"/>
    </xf>
    <xf numFmtId="0" fontId="0" fillId="4" borderId="0" xfId="0" applyFill="1" applyBorder="1" applyAlignment="1">
      <alignment horizontal="left" vertical="top"/>
    </xf>
    <xf numFmtId="14" fontId="0" fillId="3" borderId="1" xfId="0" applyNumberFormat="1" applyFont="1" applyFill="1" applyBorder="1"/>
    <xf numFmtId="0" fontId="10" fillId="4" borderId="0" xfId="0" applyFont="1" applyFill="1" applyBorder="1" applyAlignment="1">
      <alignment horizontal="left" indent="1"/>
    </xf>
    <xf numFmtId="0" fontId="11" fillId="4" borderId="0" xfId="0" applyFont="1" applyFill="1" applyBorder="1"/>
    <xf numFmtId="0" fontId="4" fillId="4" borderId="0" xfId="0" applyFont="1" applyFill="1" applyBorder="1" applyAlignment="1">
      <alignment horizontal="left" indent="1"/>
    </xf>
    <xf numFmtId="0" fontId="0" fillId="4" borderId="0" xfId="0" applyFill="1" applyAlignment="1">
      <alignment horizontal="right"/>
    </xf>
    <xf numFmtId="0" fontId="2" fillId="4" borderId="0" xfId="0" applyFont="1" applyFill="1" applyAlignment="1">
      <alignment horizontal="right"/>
    </xf>
    <xf numFmtId="0" fontId="2" fillId="4" borderId="0" xfId="0" applyFont="1" applyFill="1" applyAlignment="1">
      <alignment horizontal="center"/>
    </xf>
    <xf numFmtId="0" fontId="0" fillId="4" borderId="1" xfId="0" applyFill="1" applyBorder="1"/>
    <xf numFmtId="0" fontId="0" fillId="4" borderId="0" xfId="0" applyFont="1" applyFill="1"/>
    <xf numFmtId="9" fontId="0" fillId="10" borderId="1" xfId="1" applyFont="1" applyFill="1" applyBorder="1"/>
    <xf numFmtId="0" fontId="7" fillId="4" borderId="0" xfId="0" applyFont="1" applyFill="1" applyAlignment="1">
      <alignment wrapText="1"/>
    </xf>
    <xf numFmtId="3" fontId="0" fillId="4" borderId="0" xfId="0" applyNumberFormat="1" applyFill="1" applyAlignment="1">
      <alignment horizontal="center"/>
    </xf>
    <xf numFmtId="1" fontId="0" fillId="4" borderId="0" xfId="0" applyNumberFormat="1" applyFill="1" applyAlignment="1">
      <alignment horizontal="center"/>
    </xf>
    <xf numFmtId="0" fontId="7" fillId="4" borderId="0" xfId="0" applyFont="1" applyFill="1"/>
    <xf numFmtId="0" fontId="0" fillId="4" borderId="0" xfId="0" applyFill="1" applyAlignment="1">
      <alignment horizontal="left"/>
    </xf>
    <xf numFmtId="166" fontId="0" fillId="4" borderId="0" xfId="2" applyNumberFormat="1" applyFont="1" applyFill="1"/>
    <xf numFmtId="166" fontId="2" fillId="4" borderId="0" xfId="0" applyNumberFormat="1" applyFont="1" applyFill="1"/>
    <xf numFmtId="0" fontId="7" fillId="4" borderId="0" xfId="0" applyFont="1" applyFill="1" applyAlignment="1">
      <alignment horizontal="right"/>
    </xf>
    <xf numFmtId="167" fontId="0" fillId="4" borderId="0" xfId="0" applyNumberFormat="1" applyFill="1" applyAlignment="1">
      <alignment horizontal="center"/>
    </xf>
    <xf numFmtId="167" fontId="0" fillId="4" borderId="0" xfId="0" applyNumberFormat="1" applyFill="1"/>
    <xf numFmtId="167" fontId="0" fillId="4" borderId="0" xfId="2" applyNumberFormat="1" applyFont="1" applyFill="1"/>
    <xf numFmtId="167" fontId="2" fillId="4" borderId="0" xfId="0" applyNumberFormat="1" applyFont="1" applyFill="1"/>
    <xf numFmtId="0" fontId="0" fillId="0" borderId="30" xfId="0" applyBorder="1"/>
    <xf numFmtId="0" fontId="0" fillId="3" borderId="31" xfId="0" applyFill="1" applyBorder="1"/>
    <xf numFmtId="0" fontId="0" fillId="3" borderId="32" xfId="0" applyFill="1" applyBorder="1"/>
    <xf numFmtId="0" fontId="0" fillId="3" borderId="33" xfId="0" applyFill="1" applyBorder="1"/>
    <xf numFmtId="165" fontId="0" fillId="6" borderId="30" xfId="0" applyNumberFormat="1" applyFill="1" applyBorder="1"/>
    <xf numFmtId="0" fontId="14" fillId="5" borderId="0" xfId="0" applyFont="1" applyFill="1"/>
    <xf numFmtId="0" fontId="12" fillId="8" borderId="0" xfId="0" applyFont="1" applyFill="1" applyBorder="1" applyAlignment="1">
      <alignment horizontal="center" vertical="center" wrapText="1"/>
    </xf>
    <xf numFmtId="0" fontId="0" fillId="7" borderId="0" xfId="0" applyFill="1" applyAlignment="1">
      <alignment wrapText="1"/>
    </xf>
    <xf numFmtId="0" fontId="12" fillId="9" borderId="0" xfId="0" applyFont="1" applyFill="1" applyBorder="1" applyAlignment="1">
      <alignment vertical="center" wrapText="1"/>
    </xf>
    <xf numFmtId="0" fontId="0" fillId="9" borderId="0" xfId="0" applyFill="1" applyAlignment="1">
      <alignment wrapText="1"/>
    </xf>
    <xf numFmtId="0" fontId="0" fillId="4" borderId="0" xfId="0" applyFill="1" applyBorder="1" applyAlignment="1">
      <alignment wrapText="1"/>
    </xf>
    <xf numFmtId="0" fontId="6" fillId="4" borderId="0" xfId="0" applyFont="1" applyFill="1" applyBorder="1" applyAlignment="1">
      <alignment wrapText="1"/>
    </xf>
    <xf numFmtId="0" fontId="3" fillId="7" borderId="0" xfId="0" applyFont="1" applyFill="1" applyAlignment="1">
      <alignment wrapText="1"/>
    </xf>
    <xf numFmtId="0" fontId="15" fillId="4" borderId="0" xfId="0" applyFont="1" applyFill="1" applyBorder="1" applyAlignment="1">
      <alignment wrapText="1"/>
    </xf>
    <xf numFmtId="0" fontId="0" fillId="4" borderId="0" xfId="0" applyFill="1" applyBorder="1" applyAlignment="1">
      <alignment horizontal="left" wrapText="1"/>
    </xf>
    <xf numFmtId="0" fontId="6" fillId="4" borderId="0" xfId="0" applyFont="1" applyFill="1" applyBorder="1" applyAlignment="1">
      <alignment horizontal="left" wrapText="1"/>
    </xf>
    <xf numFmtId="0" fontId="6" fillId="4" borderId="0" xfId="0" applyFont="1" applyFill="1" applyBorder="1" applyAlignment="1">
      <alignment vertical="top" wrapText="1"/>
    </xf>
    <xf numFmtId="0" fontId="6" fillId="4" borderId="0" xfId="0" applyFont="1" applyFill="1" applyBorder="1" applyAlignment="1">
      <alignment horizontal="left" vertical="top" wrapText="1"/>
    </xf>
    <xf numFmtId="0" fontId="0" fillId="4" borderId="0" xfId="0" applyFill="1" applyBorder="1" applyAlignment="1">
      <alignment horizontal="left" wrapText="1"/>
    </xf>
    <xf numFmtId="0" fontId="15" fillId="4" borderId="0" xfId="0" applyFont="1" applyFill="1" applyBorder="1" applyAlignment="1">
      <alignment horizontal="left" wrapText="1"/>
    </xf>
    <xf numFmtId="0" fontId="2" fillId="4" borderId="0" xfId="0" applyFont="1" applyFill="1" applyBorder="1" applyAlignment="1">
      <alignment horizontal="left" wrapText="1"/>
    </xf>
    <xf numFmtId="0" fontId="12" fillId="8" borderId="0" xfId="0" applyFont="1" applyFill="1" applyBorder="1" applyAlignment="1">
      <alignment horizontal="center" vertical="center" wrapText="1"/>
    </xf>
    <xf numFmtId="0" fontId="13" fillId="9" borderId="0" xfId="0" applyFont="1" applyFill="1" applyBorder="1" applyAlignment="1">
      <alignment horizontal="center" vertical="center" wrapText="1"/>
    </xf>
    <xf numFmtId="165" fontId="9" fillId="4" borderId="4" xfId="0" applyNumberFormat="1" applyFont="1" applyFill="1" applyBorder="1" applyAlignment="1">
      <alignment horizontal="left" vertical="center"/>
    </xf>
    <xf numFmtId="165" fontId="9" fillId="4" borderId="0" xfId="0" applyNumberFormat="1" applyFont="1" applyFill="1" applyBorder="1" applyAlignment="1">
      <alignment horizontal="left" vertical="center"/>
    </xf>
    <xf numFmtId="0" fontId="0" fillId="4" borderId="0" xfId="0" applyFont="1" applyFill="1" applyAlignment="1">
      <alignment horizontal="left" wrapText="1"/>
    </xf>
    <xf numFmtId="0" fontId="7" fillId="4" borderId="0" xfId="0" applyFont="1" applyFill="1" applyAlignment="1">
      <alignment horizontal="center" wrapText="1"/>
    </xf>
    <xf numFmtId="0" fontId="2" fillId="4" borderId="0" xfId="0" applyFont="1" applyFill="1" applyBorder="1" applyAlignment="1">
      <alignment horizontal="center"/>
    </xf>
    <xf numFmtId="0" fontId="2" fillId="4" borderId="7" xfId="0" applyFont="1" applyFill="1" applyBorder="1" applyAlignment="1">
      <alignment horizontal="center"/>
    </xf>
    <xf numFmtId="0" fontId="16" fillId="8" borderId="0" xfId="0" applyFont="1" applyFill="1" applyBorder="1" applyAlignment="1">
      <alignment horizontal="center" vertical="center" wrapText="1"/>
    </xf>
  </cellXfs>
  <cellStyles count="3">
    <cellStyle name="Comma" xfId="2" builtinId="3"/>
    <cellStyle name="Normal" xfId="0" builtinId="0"/>
    <cellStyle name="Percent" xfId="1" builtinId="5"/>
  </cellStyles>
  <dxfs count="0"/>
  <tableStyles count="0" defaultTableStyle="TableStyleMedium2" defaultPivotStyle="PivotStyleLight16"/>
  <colors>
    <mruColors>
      <color rgb="FF36A836"/>
      <color rgb="FF0B693C"/>
      <color rgb="FF00C85A"/>
      <color rgb="FF008A3E"/>
      <color rgb="FFFFD961"/>
      <color rgb="FFFBC005"/>
      <color rgb="FFFD9803"/>
      <color rgb="FFFF6600"/>
      <color rgb="FFFFCC0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499343832021002E-2"/>
          <c:y val="0.23320659062103929"/>
          <c:w val="0.41852216624047384"/>
          <c:h val="0.70514896525011517"/>
        </c:manualLayout>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13A7-4975-ACDD-925419EC0F07}"/>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13A7-4975-ACDD-925419EC0F07}"/>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13A7-4975-ACDD-925419EC0F07}"/>
              </c:ext>
            </c:extLst>
          </c:dPt>
          <c:dPt>
            <c:idx val="3"/>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7-13A7-4975-ACDD-925419EC0F07}"/>
              </c:ext>
            </c:extLst>
          </c:dPt>
          <c:dPt>
            <c:idx val="4"/>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9-13A7-4975-ACDD-925419EC0F07}"/>
              </c:ext>
            </c:extLst>
          </c:dPt>
          <c:dPt>
            <c:idx val="5"/>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B-13A7-4975-ACDD-925419EC0F07}"/>
              </c:ext>
            </c:extLst>
          </c:dPt>
          <c:dPt>
            <c:idx val="6"/>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0D-13A7-4975-ACDD-925419EC0F07}"/>
              </c:ext>
            </c:extLst>
          </c:dPt>
          <c:dPt>
            <c:idx val="7"/>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0F-13A7-4975-ACDD-925419EC0F0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Grafieken!$C$7:$C$14</c:f>
              <c:strCache>
                <c:ptCount val="8"/>
                <c:pt idx="0">
                  <c:v>Tabletten/ capsules</c:v>
                </c:pt>
                <c:pt idx="1">
                  <c:v>Zakjes</c:v>
                </c:pt>
                <c:pt idx="2">
                  <c:v>Crème</c:v>
                </c:pt>
                <c:pt idx="3">
                  <c:v>Inhaler</c:v>
                </c:pt>
                <c:pt idx="4">
                  <c:v>Pleister</c:v>
                </c:pt>
                <c:pt idx="5">
                  <c:v>Klysma</c:v>
                </c:pt>
                <c:pt idx="6">
                  <c:v>ml (voor drank)</c:v>
                </c:pt>
                <c:pt idx="7">
                  <c:v>Anders</c:v>
                </c:pt>
              </c:strCache>
            </c:strRef>
          </c:cat>
          <c:val>
            <c:numRef>
              <c:f>Grafieken!$E$7:$E$14</c:f>
              <c:numCache>
                <c:formatCode>0%</c:formatCode>
                <c:ptCount val="8"/>
                <c:pt idx="0">
                  <c:v>0.61080222398729145</c:v>
                </c:pt>
                <c:pt idx="1">
                  <c:v>9.5313741064336779E-2</c:v>
                </c:pt>
                <c:pt idx="2">
                  <c:v>0.29388403494837173</c:v>
                </c:pt>
                <c:pt idx="3">
                  <c:v>0</c:v>
                </c:pt>
                <c:pt idx="4">
                  <c:v>0</c:v>
                </c:pt>
                <c:pt idx="5">
                  <c:v>0</c:v>
                </c:pt>
                <c:pt idx="6">
                  <c:v>0</c:v>
                </c:pt>
                <c:pt idx="7">
                  <c:v>0</c:v>
                </c:pt>
              </c:numCache>
            </c:numRef>
          </c:val>
          <c:extLst>
            <c:ext xmlns:c16="http://schemas.microsoft.com/office/drawing/2014/chart" uri="{C3380CC4-5D6E-409C-BE32-E72D297353CC}">
              <c16:uniqueId val="{00000000-5A3C-4218-ABFA-B84BC75DE958}"/>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56448844216016403"/>
          <c:y val="0.25723326727064399"/>
          <c:w val="0.4056402012248469"/>
          <c:h val="0.6693452291847549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67453942240291"/>
          <c:y val="0.24055375095878137"/>
          <c:w val="0.40978642014663696"/>
          <c:h val="0.70035412694088817"/>
        </c:manualLayout>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3223-463B-8FF4-3976A1CA1081}"/>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3223-463B-8FF4-3976A1CA1081}"/>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3223-463B-8FF4-3976A1CA1081}"/>
              </c:ext>
            </c:extLst>
          </c:dPt>
          <c:dPt>
            <c:idx val="3"/>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7-3223-463B-8FF4-3976A1CA1081}"/>
              </c:ext>
            </c:extLst>
          </c:dPt>
          <c:dPt>
            <c:idx val="4"/>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9-3223-463B-8FF4-3976A1CA108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Grafieken!$C$21:$C$25</c:f>
              <c:strCache>
                <c:ptCount val="5"/>
                <c:pt idx="0">
                  <c:v>Zo nodig' medicatie</c:v>
                </c:pt>
                <c:pt idx="1">
                  <c:v>Overlijden/ ontslag</c:v>
                </c:pt>
                <c:pt idx="2">
                  <c:v>Aanpassing medicatie</c:v>
                </c:pt>
                <c:pt idx="3">
                  <c:v>Verlopen medicatie </c:v>
                </c:pt>
                <c:pt idx="4">
                  <c:v>Anders</c:v>
                </c:pt>
              </c:strCache>
            </c:strRef>
          </c:cat>
          <c:val>
            <c:numRef>
              <c:f>Grafieken!$E$21:$E$25</c:f>
              <c:numCache>
                <c:formatCode>0%</c:formatCode>
                <c:ptCount val="5"/>
                <c:pt idx="0">
                  <c:v>0.38919777601270855</c:v>
                </c:pt>
                <c:pt idx="1">
                  <c:v>0.448768864177919</c:v>
                </c:pt>
                <c:pt idx="2">
                  <c:v>0.16203335980937253</c:v>
                </c:pt>
                <c:pt idx="3">
                  <c:v>0</c:v>
                </c:pt>
                <c:pt idx="4">
                  <c:v>0</c:v>
                </c:pt>
              </c:numCache>
            </c:numRef>
          </c:val>
          <c:extLst>
            <c:ext xmlns:c16="http://schemas.microsoft.com/office/drawing/2014/chart" uri="{C3380CC4-5D6E-409C-BE32-E72D297353CC}">
              <c16:uniqueId val="{00000000-A81D-4831-BF97-0AAC5F280174}"/>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57494321019882078"/>
          <c:y val="0.3950370750101348"/>
          <c:w val="0.40593023576866416"/>
          <c:h val="0.5422603637362001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54943511105379E-2"/>
          <c:y val="0.23133014835302992"/>
          <c:w val="0.89043829924670814"/>
          <c:h val="0.45965047052045321"/>
        </c:manualLayout>
      </c:layout>
      <c:barChart>
        <c:barDir val="bar"/>
        <c:grouping val="percentStacked"/>
        <c:varyColors val="0"/>
        <c:ser>
          <c:idx val="0"/>
          <c:order val="0"/>
          <c:tx>
            <c:strRef>
              <c:f>Grafieken!$C$7</c:f>
              <c:strCache>
                <c:ptCount val="1"/>
                <c:pt idx="0">
                  <c:v>Tabletten/ capsules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Grafieken!$E$7</c:f>
              <c:numCache>
                <c:formatCode>0%</c:formatCode>
                <c:ptCount val="1"/>
                <c:pt idx="0">
                  <c:v>0.61080222398729145</c:v>
                </c:pt>
              </c:numCache>
            </c:numRef>
          </c:val>
          <c:extLst>
            <c:ext xmlns:c16="http://schemas.microsoft.com/office/drawing/2014/chart" uri="{C3380CC4-5D6E-409C-BE32-E72D297353CC}">
              <c16:uniqueId val="{00000000-4AE7-42A7-9FE6-E01E43E94A23}"/>
            </c:ext>
          </c:extLst>
        </c:ser>
        <c:ser>
          <c:idx val="1"/>
          <c:order val="1"/>
          <c:tx>
            <c:strRef>
              <c:f>Grafieken!$C$8</c:f>
              <c:strCache>
                <c:ptCount val="1"/>
                <c:pt idx="0">
                  <c:v>Zakjes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Grafieken!$E$8</c:f>
              <c:numCache>
                <c:formatCode>0%</c:formatCode>
                <c:ptCount val="1"/>
                <c:pt idx="0">
                  <c:v>9.5313741064336779E-2</c:v>
                </c:pt>
              </c:numCache>
            </c:numRef>
          </c:val>
          <c:extLst>
            <c:ext xmlns:c16="http://schemas.microsoft.com/office/drawing/2014/chart" uri="{C3380CC4-5D6E-409C-BE32-E72D297353CC}">
              <c16:uniqueId val="{00000001-4AE7-42A7-9FE6-E01E43E94A23}"/>
            </c:ext>
          </c:extLst>
        </c:ser>
        <c:ser>
          <c:idx val="2"/>
          <c:order val="2"/>
          <c:tx>
            <c:strRef>
              <c:f>Grafieken!$C$9</c:f>
              <c:strCache>
                <c:ptCount val="1"/>
                <c:pt idx="0">
                  <c:v>Crème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Grafieken!$E$9</c:f>
              <c:numCache>
                <c:formatCode>0%</c:formatCode>
                <c:ptCount val="1"/>
                <c:pt idx="0">
                  <c:v>0.29388403494837173</c:v>
                </c:pt>
              </c:numCache>
            </c:numRef>
          </c:val>
          <c:extLst>
            <c:ext xmlns:c16="http://schemas.microsoft.com/office/drawing/2014/chart" uri="{C3380CC4-5D6E-409C-BE32-E72D297353CC}">
              <c16:uniqueId val="{00000002-4AE7-42A7-9FE6-E01E43E94A23}"/>
            </c:ext>
          </c:extLst>
        </c:ser>
        <c:ser>
          <c:idx val="3"/>
          <c:order val="3"/>
          <c:tx>
            <c:strRef>
              <c:f>Grafieken!$C$10</c:f>
              <c:strCache>
                <c:ptCount val="1"/>
                <c:pt idx="0">
                  <c:v>Inhaler</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Grafieken!$E$10</c:f>
              <c:numCache>
                <c:formatCode>0%</c:formatCode>
                <c:ptCount val="1"/>
                <c:pt idx="0">
                  <c:v>0</c:v>
                </c:pt>
              </c:numCache>
            </c:numRef>
          </c:val>
          <c:extLst>
            <c:ext xmlns:c16="http://schemas.microsoft.com/office/drawing/2014/chart" uri="{C3380CC4-5D6E-409C-BE32-E72D297353CC}">
              <c16:uniqueId val="{00000003-4AE7-42A7-9FE6-E01E43E94A23}"/>
            </c:ext>
          </c:extLst>
        </c:ser>
        <c:ser>
          <c:idx val="4"/>
          <c:order val="4"/>
          <c:tx>
            <c:strRef>
              <c:f>Grafieken!$C$11</c:f>
              <c:strCache>
                <c:ptCount val="1"/>
                <c:pt idx="0">
                  <c:v>Pleister</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Grafieken!$E$11</c:f>
              <c:numCache>
                <c:formatCode>0%</c:formatCode>
                <c:ptCount val="1"/>
                <c:pt idx="0">
                  <c:v>0</c:v>
                </c:pt>
              </c:numCache>
            </c:numRef>
          </c:val>
          <c:extLst>
            <c:ext xmlns:c16="http://schemas.microsoft.com/office/drawing/2014/chart" uri="{C3380CC4-5D6E-409C-BE32-E72D297353CC}">
              <c16:uniqueId val="{00000004-4AE7-42A7-9FE6-E01E43E94A23}"/>
            </c:ext>
          </c:extLst>
        </c:ser>
        <c:ser>
          <c:idx val="5"/>
          <c:order val="5"/>
          <c:tx>
            <c:strRef>
              <c:f>Grafieken!$C$12</c:f>
              <c:strCache>
                <c:ptCount val="1"/>
                <c:pt idx="0">
                  <c:v>Klysma</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Grafieken!$E$12</c:f>
              <c:numCache>
                <c:formatCode>0%</c:formatCode>
                <c:ptCount val="1"/>
                <c:pt idx="0">
                  <c:v>0</c:v>
                </c:pt>
              </c:numCache>
            </c:numRef>
          </c:val>
          <c:extLst>
            <c:ext xmlns:c16="http://schemas.microsoft.com/office/drawing/2014/chart" uri="{C3380CC4-5D6E-409C-BE32-E72D297353CC}">
              <c16:uniqueId val="{00000005-4AE7-42A7-9FE6-E01E43E94A23}"/>
            </c:ext>
          </c:extLst>
        </c:ser>
        <c:ser>
          <c:idx val="6"/>
          <c:order val="6"/>
          <c:tx>
            <c:strRef>
              <c:f>Grafieken!$C$13</c:f>
              <c:strCache>
                <c:ptCount val="1"/>
                <c:pt idx="0">
                  <c:v>ml (voor drank)</c:v>
                </c:pt>
              </c:strCache>
            </c:strRef>
          </c:tx>
          <c:spPr>
            <a:solidFill>
              <a:schemeClr val="accent2">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Grafieken!$E$13</c:f>
              <c:numCache>
                <c:formatCode>0%</c:formatCode>
                <c:ptCount val="1"/>
                <c:pt idx="0">
                  <c:v>0</c:v>
                </c:pt>
              </c:numCache>
            </c:numRef>
          </c:val>
          <c:extLst>
            <c:ext xmlns:c16="http://schemas.microsoft.com/office/drawing/2014/chart" uri="{C3380CC4-5D6E-409C-BE32-E72D297353CC}">
              <c16:uniqueId val="{00000006-4AE7-42A7-9FE6-E01E43E94A23}"/>
            </c:ext>
          </c:extLst>
        </c:ser>
        <c:ser>
          <c:idx val="7"/>
          <c:order val="7"/>
          <c:tx>
            <c:strRef>
              <c:f>Grafieken!$C$14</c:f>
              <c:strCache>
                <c:ptCount val="1"/>
                <c:pt idx="0">
                  <c:v>Anders</c:v>
                </c:pt>
              </c:strCache>
            </c:strRef>
          </c:tx>
          <c:spPr>
            <a:solidFill>
              <a:schemeClr val="accent4">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Grafieken!$E$14</c:f>
              <c:numCache>
                <c:formatCode>0%</c:formatCode>
                <c:ptCount val="1"/>
                <c:pt idx="0">
                  <c:v>0</c:v>
                </c:pt>
              </c:numCache>
            </c:numRef>
          </c:val>
          <c:extLst>
            <c:ext xmlns:c16="http://schemas.microsoft.com/office/drawing/2014/chart" uri="{C3380CC4-5D6E-409C-BE32-E72D297353CC}">
              <c16:uniqueId val="{00000007-4AE7-42A7-9FE6-E01E43E94A23}"/>
            </c:ext>
          </c:extLst>
        </c:ser>
        <c:dLbls>
          <c:showLegendKey val="0"/>
          <c:showVal val="1"/>
          <c:showCatName val="0"/>
          <c:showSerName val="0"/>
          <c:showPercent val="0"/>
          <c:showBubbleSize val="0"/>
        </c:dLbls>
        <c:gapWidth val="150"/>
        <c:overlap val="100"/>
        <c:axId val="514676079"/>
        <c:axId val="518385503"/>
      </c:barChart>
      <c:catAx>
        <c:axId val="514676079"/>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8385503"/>
        <c:crosses val="autoZero"/>
        <c:auto val="1"/>
        <c:lblAlgn val="ctr"/>
        <c:lblOffset val="100"/>
        <c:noMultiLvlLbl val="0"/>
      </c:catAx>
      <c:valAx>
        <c:axId val="518385503"/>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4676079"/>
        <c:crosses val="autoZero"/>
        <c:crossBetween val="between"/>
      </c:valAx>
      <c:spPr>
        <a:noFill/>
        <a:ln>
          <a:noFill/>
        </a:ln>
        <a:effectLst/>
      </c:spPr>
    </c:plotArea>
    <c:legend>
      <c:legendPos val="b"/>
      <c:layout>
        <c:manualLayout>
          <c:xMode val="edge"/>
          <c:yMode val="edge"/>
          <c:x val="6.2808740491523546E-2"/>
          <c:y val="0.80968105539528257"/>
          <c:w val="0.88275514251589648"/>
          <c:h val="0.157809274897841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352097054796183E-2"/>
          <c:y val="0.17934782608695651"/>
          <c:w val="0.88667988190078872"/>
          <c:h val="0.48669291338582676"/>
        </c:manualLayout>
      </c:layout>
      <c:barChart>
        <c:barDir val="bar"/>
        <c:grouping val="percentStacked"/>
        <c:varyColors val="0"/>
        <c:ser>
          <c:idx val="0"/>
          <c:order val="0"/>
          <c:tx>
            <c:strRef>
              <c:f>Grafieken!$C$21</c:f>
              <c:strCache>
                <c:ptCount val="1"/>
                <c:pt idx="0">
                  <c:v>Zo nodig' medicatie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Grafieken!$E$21</c:f>
              <c:numCache>
                <c:formatCode>0%</c:formatCode>
                <c:ptCount val="1"/>
                <c:pt idx="0">
                  <c:v>0.38919777601270855</c:v>
                </c:pt>
              </c:numCache>
            </c:numRef>
          </c:val>
          <c:extLst>
            <c:ext xmlns:c16="http://schemas.microsoft.com/office/drawing/2014/chart" uri="{C3380CC4-5D6E-409C-BE32-E72D297353CC}">
              <c16:uniqueId val="{00000000-6226-460C-BFDD-AEDD2FCDDE73}"/>
            </c:ext>
          </c:extLst>
        </c:ser>
        <c:ser>
          <c:idx val="1"/>
          <c:order val="1"/>
          <c:tx>
            <c:strRef>
              <c:f>Grafieken!$C$22</c:f>
              <c:strCache>
                <c:ptCount val="1"/>
                <c:pt idx="0">
                  <c:v>Overlijden/ ontslag</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Grafieken!$E$22</c:f>
              <c:numCache>
                <c:formatCode>0%</c:formatCode>
                <c:ptCount val="1"/>
                <c:pt idx="0">
                  <c:v>0.448768864177919</c:v>
                </c:pt>
              </c:numCache>
            </c:numRef>
          </c:val>
          <c:extLst>
            <c:ext xmlns:c16="http://schemas.microsoft.com/office/drawing/2014/chart" uri="{C3380CC4-5D6E-409C-BE32-E72D297353CC}">
              <c16:uniqueId val="{00000001-6226-460C-BFDD-AEDD2FCDDE73}"/>
            </c:ext>
          </c:extLst>
        </c:ser>
        <c:ser>
          <c:idx val="2"/>
          <c:order val="2"/>
          <c:tx>
            <c:strRef>
              <c:f>Grafieken!$C$23</c:f>
              <c:strCache>
                <c:ptCount val="1"/>
                <c:pt idx="0">
                  <c:v>Aanpassing medicatie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Grafieken!$E$23</c:f>
              <c:numCache>
                <c:formatCode>0%</c:formatCode>
                <c:ptCount val="1"/>
                <c:pt idx="0">
                  <c:v>0.16203335980937253</c:v>
                </c:pt>
              </c:numCache>
            </c:numRef>
          </c:val>
          <c:extLst>
            <c:ext xmlns:c16="http://schemas.microsoft.com/office/drawing/2014/chart" uri="{C3380CC4-5D6E-409C-BE32-E72D297353CC}">
              <c16:uniqueId val="{00000002-6226-460C-BFDD-AEDD2FCDDE73}"/>
            </c:ext>
          </c:extLst>
        </c:ser>
        <c:ser>
          <c:idx val="3"/>
          <c:order val="3"/>
          <c:tx>
            <c:strRef>
              <c:f>Grafieken!$C$24</c:f>
              <c:strCache>
                <c:ptCount val="1"/>
                <c:pt idx="0">
                  <c:v>Verlopen medicatie </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Grafieken!$E$24</c:f>
              <c:numCache>
                <c:formatCode>0%</c:formatCode>
                <c:ptCount val="1"/>
                <c:pt idx="0">
                  <c:v>0</c:v>
                </c:pt>
              </c:numCache>
            </c:numRef>
          </c:val>
          <c:extLst>
            <c:ext xmlns:c16="http://schemas.microsoft.com/office/drawing/2014/chart" uri="{C3380CC4-5D6E-409C-BE32-E72D297353CC}">
              <c16:uniqueId val="{00000003-6226-460C-BFDD-AEDD2FCDDE73}"/>
            </c:ext>
          </c:extLst>
        </c:ser>
        <c:ser>
          <c:idx val="4"/>
          <c:order val="4"/>
          <c:tx>
            <c:strRef>
              <c:f>Grafieken!$C$25</c:f>
              <c:strCache>
                <c:ptCount val="1"/>
                <c:pt idx="0">
                  <c:v>Anders</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Grafieken!$E$25</c:f>
              <c:numCache>
                <c:formatCode>0%</c:formatCode>
                <c:ptCount val="1"/>
                <c:pt idx="0">
                  <c:v>0</c:v>
                </c:pt>
              </c:numCache>
            </c:numRef>
          </c:val>
          <c:extLst>
            <c:ext xmlns:c16="http://schemas.microsoft.com/office/drawing/2014/chart" uri="{C3380CC4-5D6E-409C-BE32-E72D297353CC}">
              <c16:uniqueId val="{00000004-6226-460C-BFDD-AEDD2FCDDE73}"/>
            </c:ext>
          </c:extLst>
        </c:ser>
        <c:dLbls>
          <c:dLblPos val="ctr"/>
          <c:showLegendKey val="0"/>
          <c:showVal val="1"/>
          <c:showCatName val="0"/>
          <c:showSerName val="0"/>
          <c:showPercent val="0"/>
          <c:showBubbleSize val="0"/>
        </c:dLbls>
        <c:gapWidth val="150"/>
        <c:overlap val="100"/>
        <c:axId val="402140735"/>
        <c:axId val="464508079"/>
      </c:barChart>
      <c:catAx>
        <c:axId val="4021407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4508079"/>
        <c:crosses val="autoZero"/>
        <c:auto val="1"/>
        <c:lblAlgn val="ctr"/>
        <c:lblOffset val="100"/>
        <c:noMultiLvlLbl val="0"/>
      </c:catAx>
      <c:valAx>
        <c:axId val="464508079"/>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21407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678775095379574"/>
          <c:y val="0.24890313997204594"/>
          <c:w val="0.48464502551660427"/>
          <c:h val="0.693087643330933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7D90-4EA7-BEDC-E86801F133D7}"/>
              </c:ext>
            </c:extLst>
          </c:dPt>
          <c:dPt>
            <c:idx val="1"/>
            <c:invertIfNegative val="0"/>
            <c:bubble3D val="0"/>
            <c:spPr>
              <a:solidFill>
                <a:srgbClr val="FF6600"/>
              </a:solidFill>
              <a:ln>
                <a:noFill/>
              </a:ln>
              <a:effectLst/>
            </c:spPr>
            <c:extLst>
              <c:ext xmlns:c16="http://schemas.microsoft.com/office/drawing/2014/chart" uri="{C3380CC4-5D6E-409C-BE32-E72D297353CC}">
                <c16:uniqueId val="{00000002-7D90-4EA7-BEDC-E86801F133D7}"/>
              </c:ext>
            </c:extLst>
          </c:dPt>
          <c:dPt>
            <c:idx val="2"/>
            <c:invertIfNegative val="0"/>
            <c:bubble3D val="0"/>
            <c:spPr>
              <a:solidFill>
                <a:srgbClr val="FD9803"/>
              </a:solidFill>
              <a:ln>
                <a:noFill/>
              </a:ln>
              <a:effectLst/>
            </c:spPr>
            <c:extLst>
              <c:ext xmlns:c16="http://schemas.microsoft.com/office/drawing/2014/chart" uri="{C3380CC4-5D6E-409C-BE32-E72D297353CC}">
                <c16:uniqueId val="{00000003-7D90-4EA7-BEDC-E86801F133D7}"/>
              </c:ext>
            </c:extLst>
          </c:dPt>
          <c:dPt>
            <c:idx val="3"/>
            <c:invertIfNegative val="0"/>
            <c:bubble3D val="0"/>
            <c:spPr>
              <a:solidFill>
                <a:srgbClr val="FBC005"/>
              </a:solidFill>
              <a:ln>
                <a:noFill/>
              </a:ln>
              <a:effectLst/>
            </c:spPr>
            <c:extLst>
              <c:ext xmlns:c16="http://schemas.microsoft.com/office/drawing/2014/chart" uri="{C3380CC4-5D6E-409C-BE32-E72D297353CC}">
                <c16:uniqueId val="{00000005-7D90-4EA7-BEDC-E86801F133D7}"/>
              </c:ext>
            </c:extLst>
          </c:dPt>
          <c:dPt>
            <c:idx val="4"/>
            <c:invertIfNegative val="0"/>
            <c:bubble3D val="0"/>
            <c:spPr>
              <a:solidFill>
                <a:srgbClr val="FFD961"/>
              </a:solidFill>
              <a:ln>
                <a:noFill/>
              </a:ln>
              <a:effectLst/>
            </c:spPr>
            <c:extLst>
              <c:ext xmlns:c16="http://schemas.microsoft.com/office/drawing/2014/chart" uri="{C3380CC4-5D6E-409C-BE32-E72D297353CC}">
                <c16:uniqueId val="{00000006-7D90-4EA7-BEDC-E86801F133D7}"/>
              </c:ext>
            </c:extLst>
          </c:dPt>
          <c:cat>
            <c:strRef>
              <c:f>Grafieken!$C$34:$C$38</c:f>
              <c:strCache>
                <c:ptCount val="5"/>
                <c:pt idx="0">
                  <c:v>amoxicilline/clavulaanzuur tablet 500/125mg</c:v>
                </c:pt>
                <c:pt idx="1">
                  <c:v>diclofenac gel 11,6mg/g</c:v>
                </c:pt>
                <c:pt idx="2">
                  <c:v>colecalciferol capsule 5600ie</c:v>
                </c:pt>
                <c:pt idx="3">
                  <c:v>amlodipine tablet 5mg</c:v>
                </c:pt>
                <c:pt idx="4">
                  <c:v>acetylcysteine poeder 200mg</c:v>
                </c:pt>
              </c:strCache>
            </c:strRef>
          </c:cat>
          <c:val>
            <c:numRef>
              <c:f>Grafieken!$D$34:$D$38</c:f>
              <c:numCache>
                <c:formatCode>0.00</c:formatCode>
                <c:ptCount val="5"/>
                <c:pt idx="0">
                  <c:v>4.875</c:v>
                </c:pt>
                <c:pt idx="1">
                  <c:v>4.8100000000000005</c:v>
                </c:pt>
                <c:pt idx="2">
                  <c:v>2.6520000000000001</c:v>
                </c:pt>
                <c:pt idx="3">
                  <c:v>1.8200000000000003</c:v>
                </c:pt>
                <c:pt idx="4">
                  <c:v>1.56</c:v>
                </c:pt>
              </c:numCache>
            </c:numRef>
          </c:val>
          <c:extLst>
            <c:ext xmlns:c16="http://schemas.microsoft.com/office/drawing/2014/chart" uri="{C3380CC4-5D6E-409C-BE32-E72D297353CC}">
              <c16:uniqueId val="{00000000-7D90-4EA7-BEDC-E86801F133D7}"/>
            </c:ext>
          </c:extLst>
        </c:ser>
        <c:dLbls>
          <c:showLegendKey val="0"/>
          <c:showVal val="0"/>
          <c:showCatName val="0"/>
          <c:showSerName val="0"/>
          <c:showPercent val="0"/>
          <c:showBubbleSize val="0"/>
        </c:dLbls>
        <c:gapWidth val="219"/>
        <c:axId val="244552128"/>
        <c:axId val="244552608"/>
      </c:barChart>
      <c:catAx>
        <c:axId val="2445521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4552608"/>
        <c:crosses val="autoZero"/>
        <c:auto val="1"/>
        <c:lblAlgn val="ctr"/>
        <c:lblOffset val="100"/>
        <c:noMultiLvlLbl val="0"/>
      </c:catAx>
      <c:valAx>
        <c:axId val="244552608"/>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in"/>
        <c:minorTickMark val="in"/>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4552128"/>
        <c:crosses val="autoZero"/>
        <c:crossBetween val="between"/>
        <c:majorUnit val="1"/>
        <c:min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678775095379574"/>
          <c:y val="0.24890313997204594"/>
          <c:w val="0.49713521231909147"/>
          <c:h val="0.693087643330933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tx2">
                  <a:lumMod val="50000"/>
                </a:schemeClr>
              </a:solidFill>
              <a:ln>
                <a:noFill/>
              </a:ln>
              <a:effectLst/>
            </c:spPr>
            <c:extLst>
              <c:ext xmlns:c16="http://schemas.microsoft.com/office/drawing/2014/chart" uri="{C3380CC4-5D6E-409C-BE32-E72D297353CC}">
                <c16:uniqueId val="{00000001-699C-436F-832B-D77DE2A32A68}"/>
              </c:ext>
            </c:extLst>
          </c:dPt>
          <c:dPt>
            <c:idx val="1"/>
            <c:invertIfNegative val="0"/>
            <c:bubble3D val="0"/>
            <c:spPr>
              <a:solidFill>
                <a:schemeClr val="accent5">
                  <a:lumMod val="50000"/>
                </a:schemeClr>
              </a:solidFill>
              <a:ln>
                <a:noFill/>
              </a:ln>
              <a:effectLst/>
            </c:spPr>
            <c:extLst>
              <c:ext xmlns:c16="http://schemas.microsoft.com/office/drawing/2014/chart" uri="{C3380CC4-5D6E-409C-BE32-E72D297353CC}">
                <c16:uniqueId val="{00000003-699C-436F-832B-D77DE2A32A68}"/>
              </c:ext>
            </c:extLst>
          </c:dPt>
          <c:dPt>
            <c:idx val="3"/>
            <c:invertIfNegative val="0"/>
            <c:bubble3D val="0"/>
            <c:spPr>
              <a:solidFill>
                <a:schemeClr val="accent5"/>
              </a:solidFill>
              <a:ln>
                <a:noFill/>
              </a:ln>
              <a:effectLst/>
            </c:spPr>
            <c:extLst>
              <c:ext xmlns:c16="http://schemas.microsoft.com/office/drawing/2014/chart" uri="{C3380CC4-5D6E-409C-BE32-E72D297353CC}">
                <c16:uniqueId val="{00000007-699C-436F-832B-D77DE2A32A68}"/>
              </c:ext>
            </c:extLst>
          </c:dPt>
          <c:dPt>
            <c:idx val="4"/>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09-699C-436F-832B-D77DE2A32A68}"/>
              </c:ext>
            </c:extLst>
          </c:dPt>
          <c:cat>
            <c:strRef>
              <c:f>Grafieken!$C$48:$C$52</c:f>
              <c:strCache>
                <c:ptCount val="5"/>
                <c:pt idx="0">
                  <c:v>amoxicilline/clavulaanzuur tablet 500/125mg</c:v>
                </c:pt>
                <c:pt idx="1">
                  <c:v>diclofenac gel 11,6mg/g</c:v>
                </c:pt>
                <c:pt idx="2">
                  <c:v>colecalciferol capsule 5600ie</c:v>
                </c:pt>
                <c:pt idx="3">
                  <c:v>amlodipine tablet 5mg</c:v>
                </c:pt>
                <c:pt idx="4">
                  <c:v>acetylcysteine poeder 200mg</c:v>
                </c:pt>
              </c:strCache>
            </c:strRef>
          </c:cat>
          <c:val>
            <c:numRef>
              <c:f>Grafieken!$D$48:$D$52</c:f>
              <c:numCache>
                <c:formatCode>_ [$€-413]\ * #,##0.00_ ;_ [$€-413]\ * \-#,##0.00_ ;_ [$€-413]\ * "-"??_ ;_ @_ </c:formatCode>
                <c:ptCount val="5"/>
                <c:pt idx="0">
                  <c:v>3.75</c:v>
                </c:pt>
                <c:pt idx="1">
                  <c:v>3.7</c:v>
                </c:pt>
                <c:pt idx="2">
                  <c:v>2.04</c:v>
                </c:pt>
                <c:pt idx="3">
                  <c:v>1.4000000000000001</c:v>
                </c:pt>
                <c:pt idx="4">
                  <c:v>1.2</c:v>
                </c:pt>
              </c:numCache>
            </c:numRef>
          </c:val>
          <c:extLst>
            <c:ext xmlns:c16="http://schemas.microsoft.com/office/drawing/2014/chart" uri="{C3380CC4-5D6E-409C-BE32-E72D297353CC}">
              <c16:uniqueId val="{0000000A-699C-436F-832B-D77DE2A32A68}"/>
            </c:ext>
          </c:extLst>
        </c:ser>
        <c:dLbls>
          <c:showLegendKey val="0"/>
          <c:showVal val="0"/>
          <c:showCatName val="0"/>
          <c:showSerName val="0"/>
          <c:showPercent val="0"/>
          <c:showBubbleSize val="0"/>
        </c:dLbls>
        <c:gapWidth val="219"/>
        <c:axId val="244552128"/>
        <c:axId val="244552608"/>
      </c:barChart>
      <c:catAx>
        <c:axId val="2445521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4552608"/>
        <c:crosses val="autoZero"/>
        <c:auto val="1"/>
        <c:lblAlgn val="ctr"/>
        <c:lblOffset val="100"/>
        <c:noMultiLvlLbl val="0"/>
      </c:catAx>
      <c:valAx>
        <c:axId val="244552608"/>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in"/>
        <c:minorTickMark val="in"/>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4552128"/>
        <c:crosses val="autoZero"/>
        <c:crossBetween val="between"/>
        <c:majorUnit val="1"/>
        <c:min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microsoft.com/office/2007/relationships/hdphoto" Target="../media/hdphoto2.wdp"/><Relationship Id="rId5" Type="http://schemas.openxmlformats.org/officeDocument/2006/relationships/chart" Target="../charts/chart5.xml"/><Relationship Id="rId10" Type="http://schemas.openxmlformats.org/officeDocument/2006/relationships/image" Target="../media/image3.png"/><Relationship Id="rId4" Type="http://schemas.openxmlformats.org/officeDocument/2006/relationships/chart" Target="../charts/chart4.xml"/><Relationship Id="rId9"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editAs="oneCell">
    <xdr:from>
      <xdr:col>13</xdr:col>
      <xdr:colOff>66674</xdr:colOff>
      <xdr:row>27</xdr:row>
      <xdr:rowOff>57786</xdr:rowOff>
    </xdr:from>
    <xdr:to>
      <xdr:col>15</xdr:col>
      <xdr:colOff>634</xdr:colOff>
      <xdr:row>30</xdr:row>
      <xdr:rowOff>39934</xdr:rowOff>
    </xdr:to>
    <xdr:pic>
      <xdr:nvPicPr>
        <xdr:cNvPr id="2" name="Afbeelding 1" descr="MPZ - Expertisecentrum Verduurzaming Zorg">
          <a:extLst>
            <a:ext uri="{FF2B5EF4-FFF2-40B4-BE49-F238E27FC236}">
              <a16:creationId xmlns:a16="http://schemas.microsoft.com/office/drawing/2014/main" id="{7106F3DD-A5E0-8055-04F9-4757576B10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8399" y="4944111"/>
          <a:ext cx="758825" cy="525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1074418</xdr:colOff>
      <xdr:row>13</xdr:row>
      <xdr:rowOff>10796</xdr:rowOff>
    </xdr:from>
    <xdr:to>
      <xdr:col>8</xdr:col>
      <xdr:colOff>732789</xdr:colOff>
      <xdr:row>39</xdr:row>
      <xdr:rowOff>140971</xdr:rowOff>
    </xdr:to>
    <xdr:sp macro="" textlink="">
      <xdr:nvSpPr>
        <xdr:cNvPr id="2" name="TextBox 1">
          <a:extLst>
            <a:ext uri="{FF2B5EF4-FFF2-40B4-BE49-F238E27FC236}">
              <a16:creationId xmlns:a16="http://schemas.microsoft.com/office/drawing/2014/main" id="{A704D4A7-02DC-496F-BAAC-6E6017689EB2}"/>
            </a:ext>
          </a:extLst>
        </xdr:cNvPr>
        <xdr:cNvSpPr txBox="1"/>
      </xdr:nvSpPr>
      <xdr:spPr>
        <a:xfrm>
          <a:off x="1350643" y="2382521"/>
          <a:ext cx="6002021" cy="4835525"/>
        </a:xfrm>
        <a:prstGeom prst="rect">
          <a:avLst/>
        </a:prstGeom>
        <a:solidFill>
          <a:schemeClr val="accent4">
            <a:lumMod val="40000"/>
            <a:lumOff val="60000"/>
          </a:schemeClr>
        </a:solidFill>
        <a:ln w="9525" cmpd="sng">
          <a:solidFill>
            <a:schemeClr val="tx1"/>
          </a:solid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Invul instructie</a:t>
          </a:r>
        </a:p>
        <a:p>
          <a:r>
            <a:rPr lang="en-GB" sz="1100"/>
            <a:t>De ingevulde data</a:t>
          </a:r>
          <a:r>
            <a:rPr lang="en-GB" sz="1100" baseline="0"/>
            <a:t> is een voorbeeld. Hiermee zie je hoe de grafieken op het tabblad </a:t>
          </a:r>
          <a:r>
            <a:rPr lang="en-GB" sz="1100" i="1" baseline="0"/>
            <a:t>Grafieken </a:t>
          </a:r>
          <a:r>
            <a:rPr lang="en-GB" sz="1100" baseline="0"/>
            <a:t>gekoppeld zijn aan de metingsresultaten.  </a:t>
          </a:r>
        </a:p>
        <a:p>
          <a:endParaRPr lang="en-GB" sz="1100" baseline="0"/>
        </a:p>
        <a:p>
          <a:r>
            <a:rPr lang="en-GB" sz="1100" u="sng" baseline="0"/>
            <a:t>Om een eigen meting uit te voeren: </a:t>
          </a:r>
        </a:p>
        <a:p>
          <a:r>
            <a:rPr lang="en-GB" sz="1100" baseline="0"/>
            <a:t>&gt; </a:t>
          </a:r>
          <a:r>
            <a:rPr lang="en-GB" sz="1100" baseline="0">
              <a:solidFill>
                <a:schemeClr val="dk1"/>
              </a:solidFill>
              <a:effectLst/>
              <a:latin typeface="+mn-lt"/>
              <a:ea typeface="+mn-ea"/>
              <a:cs typeface="+mn-cs"/>
            </a:rPr>
            <a:t>Vul in rij 4 de naam van de afdeling in waar de meting plaatsvindt. </a:t>
          </a:r>
          <a:br>
            <a:rPr lang="en-GB" sz="1100" baseline="0">
              <a:solidFill>
                <a:schemeClr val="dk1"/>
              </a:solidFill>
              <a:effectLst/>
              <a:latin typeface="+mn-lt"/>
              <a:ea typeface="+mn-ea"/>
              <a:cs typeface="+mn-cs"/>
            </a:rPr>
          </a:br>
          <a:r>
            <a:rPr lang="en-GB" sz="1100" baseline="0">
              <a:solidFill>
                <a:schemeClr val="dk1"/>
              </a:solidFill>
              <a:effectLst/>
              <a:latin typeface="+mn-lt"/>
              <a:ea typeface="+mn-ea"/>
              <a:cs typeface="+mn-cs"/>
            </a:rPr>
            <a:t>&gt; vul in rij 4 de meetperiode in. Het aantal meetdagen wordt op basis van de ingevulde velden automatisch uitgerekend. </a:t>
          </a:r>
        </a:p>
        <a:p>
          <a:r>
            <a:rPr lang="en-GB" sz="1100" baseline="0">
              <a:solidFill>
                <a:schemeClr val="dk1"/>
              </a:solidFill>
              <a:effectLst/>
              <a:latin typeface="+mn-lt"/>
              <a:ea typeface="+mn-ea"/>
              <a:cs typeface="+mn-cs"/>
            </a:rPr>
            <a:t>&gt; Maak de groene cellen in </a:t>
          </a:r>
          <a:r>
            <a:rPr lang="en-GB" sz="1100" baseline="0"/>
            <a:t>kolommen E, F en G leeg. Let op, verwijder ze niet, maar wis de inhoud (of klik na selecteren op 'Delete'). Maak kolom I, K en L </a:t>
          </a:r>
          <a:r>
            <a:rPr lang="en-GB" sz="1100" u="sng" baseline="0"/>
            <a:t>niet</a:t>
          </a:r>
          <a:r>
            <a:rPr lang="en-GB" sz="1100" baseline="0"/>
            <a:t> leeg.</a:t>
          </a:r>
        </a:p>
        <a:p>
          <a:r>
            <a:rPr lang="en-GB" sz="1100" baseline="0"/>
            <a:t>&gt; Vul onderaan medicijnnamen in die verder nog op de afdeling gebruikt worden. Vul ook de kostprijs per unit van dit medicijn in kolom I, je kunt dit vinden op medicatiekosten.nl of gebruik maken van je eigen kosten. </a:t>
          </a:r>
        </a:p>
        <a:p>
          <a:r>
            <a:rPr lang="en-GB" sz="1100" baseline="0"/>
            <a:t>&gt; Heb je meer rijen nodig? Voeg dan rijen in </a:t>
          </a:r>
          <a:r>
            <a:rPr lang="en-GB" sz="1100" u="sng" baseline="0"/>
            <a:t>boven</a:t>
          </a:r>
          <a:r>
            <a:rPr lang="en-GB" sz="1100" u="none" baseline="0"/>
            <a:t> de laatste rij in het veld anders werkt het filter niet goed. Hierover staat een opmerking in de laatste rij van het veld. </a:t>
          </a:r>
          <a:endParaRPr lang="en-GB" sz="1100" baseline="0"/>
        </a:p>
        <a:p>
          <a:br>
            <a:rPr lang="en-GB" sz="1100" baseline="0"/>
          </a:br>
          <a:r>
            <a:rPr lang="en-GB" sz="1100" b="1" baseline="0"/>
            <a:t>Over de kostprijs:</a:t>
          </a:r>
          <a:endParaRPr lang="en-GB" sz="1100" baseline="0"/>
        </a:p>
        <a:p>
          <a:r>
            <a:rPr lang="en-GB" sz="1100" baseline="0"/>
            <a:t>De kosten van </a:t>
          </a:r>
          <a:r>
            <a:rPr lang="en-GB" sz="1100" i="1" baseline="0"/>
            <a:t>medicatiekosten.nl </a:t>
          </a:r>
          <a:r>
            <a:rPr lang="en-GB" sz="1100" baseline="0"/>
            <a:t>zijn de nationale kosten, dus niet de kosten van jouw organisatie. Overschrijf de kostprijs in kolom I als je met jouw eigen kosten wilt rekenen (stem dat af met de apotheker).</a:t>
          </a:r>
        </a:p>
        <a:p>
          <a:endParaRPr lang="en-GB" sz="1100" baseline="0"/>
        </a:p>
        <a:p>
          <a:r>
            <a:rPr lang="en-GB" sz="1100" b="1" baseline="0"/>
            <a:t>Over de CO2-uitstoot: </a:t>
          </a:r>
        </a:p>
        <a:p>
          <a:r>
            <a:rPr lang="en-GB" sz="1100" baseline="0"/>
            <a:t>De Co2 berekening (kolom L) is gebaseed op CO2 uistoot per euro, ginspireerd op vergelijkbaar protocol van de NHS in Engeland. Meer informatie hierover in de studiebeschrijving. Voor deze kolom geldt ook, als je exacte CO2-uitstoot van medicijnen weet, kun je kolom L overschrijven.</a:t>
          </a:r>
        </a:p>
        <a:p>
          <a:br>
            <a:rPr lang="en-GB" sz="1100" baseline="0"/>
          </a:br>
          <a:r>
            <a:rPr lang="en-GB" sz="1100" i="1" baseline="0"/>
            <a:t>Deze tekstbox met beschrijving kan je verwijderen of naar rechts slepen. </a:t>
          </a:r>
        </a:p>
        <a:p>
          <a:endParaRPr lang="en-GB" sz="1100" baseline="0"/>
        </a:p>
      </xdr:txBody>
    </xdr:sp>
    <xdr:clientData/>
  </xdr:twoCellAnchor>
  <xdr:twoCellAnchor editAs="oneCell">
    <xdr:from>
      <xdr:col>11</xdr:col>
      <xdr:colOff>876301</xdr:colOff>
      <xdr:row>0</xdr:row>
      <xdr:rowOff>161925</xdr:rowOff>
    </xdr:from>
    <xdr:to>
      <xdr:col>12</xdr:col>
      <xdr:colOff>115261</xdr:colOff>
      <xdr:row>3</xdr:row>
      <xdr:rowOff>0</xdr:rowOff>
    </xdr:to>
    <xdr:pic>
      <xdr:nvPicPr>
        <xdr:cNvPr id="3" name="Afbeelding 2" descr="MPZ - Expertisecentrum Verduurzaming Zorg">
          <a:extLst>
            <a:ext uri="{FF2B5EF4-FFF2-40B4-BE49-F238E27FC236}">
              <a16:creationId xmlns:a16="http://schemas.microsoft.com/office/drawing/2014/main" id="{C04BCD48-6FDF-4E2A-B125-18362735D2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96526" y="161925"/>
          <a:ext cx="562935" cy="38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66673</xdr:colOff>
      <xdr:row>18</xdr:row>
      <xdr:rowOff>75566</xdr:rowOff>
    </xdr:from>
    <xdr:to>
      <xdr:col>18</xdr:col>
      <xdr:colOff>592455</xdr:colOff>
      <xdr:row>32</xdr:row>
      <xdr:rowOff>112395</xdr:rowOff>
    </xdr:to>
    <xdr:sp macro="" textlink="">
      <xdr:nvSpPr>
        <xdr:cNvPr id="4" name="TextBox 3">
          <a:extLst>
            <a:ext uri="{FF2B5EF4-FFF2-40B4-BE49-F238E27FC236}">
              <a16:creationId xmlns:a16="http://schemas.microsoft.com/office/drawing/2014/main" id="{59D7ECB6-7BA4-4025-9D6E-B736CD923A18}"/>
            </a:ext>
          </a:extLst>
        </xdr:cNvPr>
        <xdr:cNvSpPr txBox="1"/>
      </xdr:nvSpPr>
      <xdr:spPr>
        <a:xfrm>
          <a:off x="11039473" y="3352166"/>
          <a:ext cx="3107057" cy="2570479"/>
        </a:xfrm>
        <a:prstGeom prst="rect">
          <a:avLst/>
        </a:prstGeom>
        <a:solidFill>
          <a:schemeClr val="tx2">
            <a:lumMod val="20000"/>
            <a:lumOff val="80000"/>
          </a:schemeClr>
        </a:solidFill>
        <a:ln w="9525" cmpd="sng">
          <a:solidFill>
            <a:schemeClr val="tx1"/>
          </a:solid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baseline="0"/>
            <a:t>Tellen met een scanner? </a:t>
          </a:r>
        </a:p>
        <a:p>
          <a:r>
            <a:rPr lang="en-GB" sz="1100" b="0" baseline="0"/>
            <a:t>Deze exceltool is nog niet gekoppeld aan een medicatie scanner. Wil je wel graag met een scanner doosjes in een keer scannen? Dan kan je naar de website van verspildepillen.nl gaan. Je kan als je een inlog aangemaakt hebt met een QR-barcode scanner medicatie sneller tellen. Deze website is gratis en genereerd automatisch een lijst met getelde medicatie en de medicatie kosten. Deze lijst kan je uiteraard ook invoeren in deze rekensheet om de CO2 impact te berekenen, en grafiekjes te produceren.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114300</xdr:colOff>
      <xdr:row>1</xdr:row>
      <xdr:rowOff>188051</xdr:rowOff>
    </xdr:from>
    <xdr:to>
      <xdr:col>12</xdr:col>
      <xdr:colOff>409575</xdr:colOff>
      <xdr:row>14</xdr:row>
      <xdr:rowOff>182789</xdr:rowOff>
    </xdr:to>
    <xdr:graphicFrame macro="">
      <xdr:nvGraphicFramePr>
        <xdr:cNvPr id="5" name="Chart 4">
          <a:extLst>
            <a:ext uri="{FF2B5EF4-FFF2-40B4-BE49-F238E27FC236}">
              <a16:creationId xmlns:a16="http://schemas.microsoft.com/office/drawing/2014/main" id="{42D8427A-2B49-4ED5-87B2-38B227AFDB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111759</xdr:colOff>
      <xdr:row>16</xdr:row>
      <xdr:rowOff>2541</xdr:rowOff>
    </xdr:from>
    <xdr:to>
      <xdr:col>12</xdr:col>
      <xdr:colOff>409575</xdr:colOff>
      <xdr:row>28</xdr:row>
      <xdr:rowOff>0</xdr:rowOff>
    </xdr:to>
    <xdr:graphicFrame macro="">
      <xdr:nvGraphicFramePr>
        <xdr:cNvPr id="9" name="Chart 8">
          <a:extLst>
            <a:ext uri="{FF2B5EF4-FFF2-40B4-BE49-F238E27FC236}">
              <a16:creationId xmlns:a16="http://schemas.microsoft.com/office/drawing/2014/main" id="{DC89FB5A-65AB-4084-89CF-87C405DDCA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503554</xdr:colOff>
      <xdr:row>1</xdr:row>
      <xdr:rowOff>189231</xdr:rowOff>
    </xdr:from>
    <xdr:to>
      <xdr:col>20</xdr:col>
      <xdr:colOff>183649</xdr:colOff>
      <xdr:row>14</xdr:row>
      <xdr:rowOff>183649</xdr:rowOff>
    </xdr:to>
    <xdr:graphicFrame macro="">
      <xdr:nvGraphicFramePr>
        <xdr:cNvPr id="10" name="Chart 9">
          <a:extLst>
            <a:ext uri="{FF2B5EF4-FFF2-40B4-BE49-F238E27FC236}">
              <a16:creationId xmlns:a16="http://schemas.microsoft.com/office/drawing/2014/main" id="{6737DF4F-5BF2-436C-B125-7B17CC587A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504825</xdr:colOff>
      <xdr:row>16</xdr:row>
      <xdr:rowOff>0</xdr:rowOff>
    </xdr:from>
    <xdr:to>
      <xdr:col>20</xdr:col>
      <xdr:colOff>190500</xdr:colOff>
      <xdr:row>28</xdr:row>
      <xdr:rowOff>0</xdr:rowOff>
    </xdr:to>
    <xdr:graphicFrame macro="">
      <xdr:nvGraphicFramePr>
        <xdr:cNvPr id="12" name="Chart 11">
          <a:extLst>
            <a:ext uri="{FF2B5EF4-FFF2-40B4-BE49-F238E27FC236}">
              <a16:creationId xmlns:a16="http://schemas.microsoft.com/office/drawing/2014/main" id="{00B06D1C-4354-4095-AED8-F3464FFD32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103187</xdr:colOff>
      <xdr:row>29</xdr:row>
      <xdr:rowOff>0</xdr:rowOff>
    </xdr:from>
    <xdr:to>
      <xdr:col>13</xdr:col>
      <xdr:colOff>0</xdr:colOff>
      <xdr:row>42</xdr:row>
      <xdr:rowOff>0</xdr:rowOff>
    </xdr:to>
    <xdr:graphicFrame macro="">
      <xdr:nvGraphicFramePr>
        <xdr:cNvPr id="2" name="Grafiek 1">
          <a:extLst>
            <a:ext uri="{FF2B5EF4-FFF2-40B4-BE49-F238E27FC236}">
              <a16:creationId xmlns:a16="http://schemas.microsoft.com/office/drawing/2014/main" id="{C8211B76-AB3D-D11C-8F2C-1720C43E8F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114299</xdr:colOff>
      <xdr:row>42</xdr:row>
      <xdr:rowOff>95249</xdr:rowOff>
    </xdr:from>
    <xdr:to>
      <xdr:col>13</xdr:col>
      <xdr:colOff>9525</xdr:colOff>
      <xdr:row>56</xdr:row>
      <xdr:rowOff>0</xdr:rowOff>
    </xdr:to>
    <xdr:graphicFrame macro="">
      <xdr:nvGraphicFramePr>
        <xdr:cNvPr id="3" name="Grafiek 2">
          <a:extLst>
            <a:ext uri="{FF2B5EF4-FFF2-40B4-BE49-F238E27FC236}">
              <a16:creationId xmlns:a16="http://schemas.microsoft.com/office/drawing/2014/main" id="{12AA1B20-7279-4990-B10B-9A07F5B339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19</xdr:col>
      <xdr:colOff>92075</xdr:colOff>
      <xdr:row>0</xdr:row>
      <xdr:rowOff>0</xdr:rowOff>
    </xdr:from>
    <xdr:to>
      <xdr:col>20</xdr:col>
      <xdr:colOff>123825</xdr:colOff>
      <xdr:row>1</xdr:row>
      <xdr:rowOff>177800</xdr:rowOff>
    </xdr:to>
    <xdr:pic>
      <xdr:nvPicPr>
        <xdr:cNvPr id="4" name="Afbeelding 3" descr="MPZ - Expertisecentrum Verduurzaming Zorg">
          <a:extLst>
            <a:ext uri="{FF2B5EF4-FFF2-40B4-BE49-F238E27FC236}">
              <a16:creationId xmlns:a16="http://schemas.microsoft.com/office/drawing/2014/main" id="{5AE519F0-8829-4FAA-B136-BEE885B4A915}"/>
            </a:ext>
          </a:extLst>
        </xdr:cNvPr>
        <xdr:cNvPicPr>
          <a:picLocks noChangeAspect="1" noChangeArrowheads="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t="13411" b="13244"/>
        <a:stretch/>
      </xdr:blipFill>
      <xdr:spPr bwMode="auto">
        <a:xfrm>
          <a:off x="11455400" y="0"/>
          <a:ext cx="723900" cy="358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238125</xdr:colOff>
      <xdr:row>29</xdr:row>
      <xdr:rowOff>95251</xdr:rowOff>
    </xdr:from>
    <xdr:to>
      <xdr:col>20</xdr:col>
      <xdr:colOff>67153</xdr:colOff>
      <xdr:row>32</xdr:row>
      <xdr:rowOff>95250</xdr:rowOff>
    </xdr:to>
    <xdr:pic>
      <xdr:nvPicPr>
        <xdr:cNvPr id="6" name="Afbeelding 5" descr="CO2 voetprint - Drenthe reist duurzaam">
          <a:extLst>
            <a:ext uri="{FF2B5EF4-FFF2-40B4-BE49-F238E27FC236}">
              <a16:creationId xmlns:a16="http://schemas.microsoft.com/office/drawing/2014/main" id="{E672352B-35D8-1D09-B8C9-0D454D44E95B}"/>
            </a:ext>
          </a:extLst>
        </xdr:cNvPr>
        <xdr:cNvPicPr>
          <a:picLocks noChangeAspect="1" noChangeArrowheads="1"/>
        </xdr:cNvPicPr>
      </xdr:nvPicPr>
      <xdr:blipFill>
        <a:blip xmlns:r="http://schemas.openxmlformats.org/officeDocument/2006/relationships" r:embed="rId8" cstate="print">
          <a:duotone>
            <a:schemeClr val="accent3">
              <a:shade val="45000"/>
              <a:satMod val="135000"/>
            </a:schemeClr>
            <a:prstClr val="white"/>
          </a:duotone>
          <a:extLst>
            <a:ext uri="{BEBA8EAE-BF5A-486C-A8C5-ECC9F3942E4B}">
              <a14:imgProps xmlns:a14="http://schemas.microsoft.com/office/drawing/2010/main">
                <a14:imgLayer r:embed="rId9">
                  <a14:imgEffect>
                    <a14:sharpenSoften amount="50000"/>
                  </a14:imgEffect>
                  <a14:imgEffect>
                    <a14:saturation sat="66000"/>
                  </a14:imgEffect>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734800" y="5362576"/>
          <a:ext cx="521178" cy="542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111126</xdr:colOff>
      <xdr:row>43</xdr:row>
      <xdr:rowOff>85725</xdr:rowOff>
    </xdr:from>
    <xdr:to>
      <xdr:col>21</xdr:col>
      <xdr:colOff>85561</xdr:colOff>
      <xdr:row>46</xdr:row>
      <xdr:rowOff>133350</xdr:rowOff>
    </xdr:to>
    <xdr:pic>
      <xdr:nvPicPr>
        <xdr:cNvPr id="11" name="Afbeelding 10" descr="Euro - Free business icons">
          <a:extLst>
            <a:ext uri="{FF2B5EF4-FFF2-40B4-BE49-F238E27FC236}">
              <a16:creationId xmlns:a16="http://schemas.microsoft.com/office/drawing/2014/main" id="{59D5E7F3-9692-291B-E540-4517C9782A6A}"/>
            </a:ext>
          </a:extLst>
        </xdr:cNvPr>
        <xdr:cNvPicPr>
          <a:picLocks noChangeAspect="1" noChangeArrowheads="1"/>
        </xdr:cNvPicPr>
      </xdr:nvPicPr>
      <xdr:blipFill rotWithShape="1">
        <a:blip xmlns:r="http://schemas.openxmlformats.org/officeDocument/2006/relationships" r:embed="rId10" cstate="print">
          <a:duotone>
            <a:schemeClr val="bg2">
              <a:shade val="45000"/>
              <a:satMod val="135000"/>
            </a:schemeClr>
            <a:prstClr val="white"/>
          </a:duotone>
          <a:extLst>
            <a:ext uri="{BEBA8EAE-BF5A-486C-A8C5-ECC9F3942E4B}">
              <a14:imgProps xmlns:a14="http://schemas.microsoft.com/office/drawing/2010/main">
                <a14:imgLayer r:embed="rId11">
                  <a14:imgEffect>
                    <a14:backgroundRemoval t="32422" b="98047" l="4688" r="89844">
                      <a14:foregroundMark x1="27539" y1="43359" x2="48633" y2="56055"/>
                      <a14:foregroundMark x1="48633" y1="56055" x2="66602" y2="82422"/>
                      <a14:foregroundMark x1="66602" y1="82422" x2="32813" y2="91406"/>
                      <a14:foregroundMark x1="32813" y1="91406" x2="42578" y2="81250"/>
                      <a14:foregroundMark x1="39844" y1="35156" x2="50977" y2="37500"/>
                      <a14:foregroundMark x1="50977" y1="37500" x2="69531" y2="59961"/>
                      <a14:foregroundMark x1="69531" y1="59961" x2="66797" y2="69922"/>
                      <a14:foregroundMark x1="66797" y1="69922" x2="64844" y2="70898"/>
                      <a14:foregroundMark x1="45703" y1="33984" x2="55273" y2="35938"/>
                      <a14:foregroundMark x1="55273" y1="35938" x2="68359" y2="49414"/>
                      <a14:foregroundMark x1="68359" y1="49414" x2="68555" y2="71875"/>
                      <a14:foregroundMark x1="71484" y1="71875" x2="57227" y2="40039"/>
                      <a14:foregroundMark x1="57227" y1="40039" x2="67383" y2="38086"/>
                      <a14:foregroundMark x1="47461" y1="33594" x2="53516" y2="32617"/>
                      <a14:foregroundMark x1="10938" y1="73047" x2="12500" y2="95313"/>
                      <a14:foregroundMark x1="12500" y1="95313" x2="33398" y2="83398"/>
                      <a14:foregroundMark x1="33398" y1="83398" x2="13672" y2="85352"/>
                      <a14:foregroundMark x1="13672" y1="85352" x2="14258" y2="73828"/>
                      <a14:foregroundMark x1="14258" y1="73828" x2="21484" y2="87305"/>
                      <a14:foregroundMark x1="21484" y1="87305" x2="24219" y2="71875"/>
                      <a14:foregroundMark x1="24219" y1="71875" x2="19336" y2="75195"/>
                      <a14:foregroundMark x1="11328" y1="74805" x2="11719" y2="98242"/>
                      <a14:foregroundMark x1="11719" y1="98242" x2="30078" y2="96680"/>
                      <a14:foregroundMark x1="9766" y1="96094" x2="31055" y2="93359"/>
                      <a14:foregroundMark x1="4688" y1="79883" x2="15039" y2="74023"/>
                      <a14:foregroundMark x1="28320" y1="78711" x2="72266" y2="76367"/>
                      <a14:foregroundMark x1="13867" y1="66797" x2="70313" y2="55078"/>
                      <a14:foregroundMark x1="43555" y1="59766" x2="81250" y2="46680"/>
                      <a14:foregroundMark x1="41797" y1="58789" x2="75977" y2="45898"/>
                      <a14:foregroundMark x1="68359" y1="43359" x2="67578" y2="77930"/>
                      <a14:foregroundMark x1="67578" y1="77930" x2="67578" y2="77930"/>
                    </a14:backgroundRemoval>
                  </a14:imgEffect>
                </a14:imgLayer>
              </a14:imgProps>
            </a:ext>
            <a:ext uri="{28A0092B-C50C-407E-A947-70E740481C1C}">
              <a14:useLocalDpi xmlns:a14="http://schemas.microsoft.com/office/drawing/2010/main" val="0"/>
            </a:ext>
          </a:extLst>
        </a:blip>
        <a:srcRect t="29809"/>
        <a:stretch/>
      </xdr:blipFill>
      <xdr:spPr bwMode="auto">
        <a:xfrm>
          <a:off x="11607801" y="7810500"/>
          <a:ext cx="86026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c:userShapes xmlns:c="http://schemas.openxmlformats.org/drawingml/2006/chart">
  <cdr:relSizeAnchor xmlns:cdr="http://schemas.openxmlformats.org/drawingml/2006/chartDrawing">
    <cdr:from>
      <cdr:x>0.05859</cdr:x>
      <cdr:y>0.03649</cdr:y>
    </cdr:from>
    <cdr:to>
      <cdr:x>0.93984</cdr:x>
      <cdr:y>0.17717</cdr:y>
    </cdr:to>
    <cdr:sp macro="" textlink="">
      <cdr:nvSpPr>
        <cdr:cNvPr id="2" name="Tekstvak 1">
          <a:extLst xmlns:a="http://schemas.openxmlformats.org/drawingml/2006/main">
            <a:ext uri="{FF2B5EF4-FFF2-40B4-BE49-F238E27FC236}">
              <a16:creationId xmlns:a16="http://schemas.microsoft.com/office/drawing/2014/main" id="{48656C6D-56AD-D882-6E0A-B77FE0FE92E1}"/>
            </a:ext>
          </a:extLst>
        </cdr:cNvPr>
        <cdr:cNvSpPr txBox="1"/>
      </cdr:nvSpPr>
      <cdr:spPr>
        <a:xfrm xmlns:a="http://schemas.openxmlformats.org/drawingml/2006/main">
          <a:off x="231399" y="85534"/>
          <a:ext cx="3480673" cy="3297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nl-NL" sz="1400" b="1" i="0" baseline="0">
              <a:effectLst/>
              <a:latin typeface="+mn-lt"/>
              <a:ea typeface="+mn-ea"/>
              <a:cs typeface="+mn-cs"/>
            </a:rPr>
            <a:t>Grafiek 1: Taartdiagram</a:t>
          </a:r>
          <a:endParaRPr lang="nl-NL" sz="1400" b="1">
            <a:effectLst/>
          </a:endParaRPr>
        </a:p>
        <a:p xmlns:a="http://schemas.openxmlformats.org/drawingml/2006/main">
          <a:endParaRPr lang="nl-NL" sz="1200" kern="1200"/>
        </a:p>
      </cdr:txBody>
    </cdr:sp>
  </cdr:relSizeAnchor>
</c:userShapes>
</file>

<file path=xl/drawings/drawing5.xml><?xml version="1.0" encoding="utf-8"?>
<c:userShapes xmlns:c="http://schemas.openxmlformats.org/drawingml/2006/chart">
  <cdr:relSizeAnchor xmlns:cdr="http://schemas.openxmlformats.org/drawingml/2006/chartDrawing">
    <cdr:from>
      <cdr:x>0.06551</cdr:x>
      <cdr:y>0.09126</cdr:y>
    </cdr:from>
    <cdr:to>
      <cdr:x>0.94126</cdr:x>
      <cdr:y>0.23273</cdr:y>
    </cdr:to>
    <cdr:sp macro="" textlink="">
      <cdr:nvSpPr>
        <cdr:cNvPr id="3" name="Tekstvak 1">
          <a:extLst xmlns:a="http://schemas.openxmlformats.org/drawingml/2006/main">
            <a:ext uri="{FF2B5EF4-FFF2-40B4-BE49-F238E27FC236}">
              <a16:creationId xmlns:a16="http://schemas.microsoft.com/office/drawing/2014/main" id="{EBD3C457-BBCD-013B-A997-922746767C4E}"/>
            </a:ext>
          </a:extLst>
        </cdr:cNvPr>
        <cdr:cNvSpPr txBox="1"/>
      </cdr:nvSpPr>
      <cdr:spPr>
        <a:xfrm xmlns:a="http://schemas.openxmlformats.org/drawingml/2006/main">
          <a:off x="260350" y="212725"/>
          <a:ext cx="3480673" cy="3297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nl-NL" sz="1400" b="1" i="0" baseline="0">
              <a:effectLst/>
              <a:latin typeface="+mn-lt"/>
              <a:ea typeface="+mn-ea"/>
              <a:cs typeface="+mn-cs"/>
            </a:rPr>
            <a:t>Grafiek 1: Taartdiagram</a:t>
          </a:r>
          <a:endParaRPr lang="nl-NL" sz="1400" b="1">
            <a:effectLst/>
          </a:endParaRPr>
        </a:p>
        <a:p xmlns:a="http://schemas.openxmlformats.org/drawingml/2006/main">
          <a:endParaRPr lang="nl-NL" sz="1200" kern="1200"/>
        </a:p>
      </cdr:txBody>
    </cdr:sp>
  </cdr:relSizeAnchor>
</c:userShapes>
</file>

<file path=xl/drawings/drawing6.xml><?xml version="1.0" encoding="utf-8"?>
<c:userShapes xmlns:c="http://schemas.openxmlformats.org/drawingml/2006/chart">
  <cdr:relSizeAnchor xmlns:cdr="http://schemas.openxmlformats.org/drawingml/2006/chartDrawing">
    <cdr:from>
      <cdr:x>0.03091</cdr:x>
      <cdr:y>0.06654</cdr:y>
    </cdr:from>
    <cdr:to>
      <cdr:x>0.88986</cdr:x>
      <cdr:y>0.2061</cdr:y>
    </cdr:to>
    <cdr:sp macro="" textlink="">
      <cdr:nvSpPr>
        <cdr:cNvPr id="2" name="Tekstvak 1">
          <a:extLst xmlns:a="http://schemas.openxmlformats.org/drawingml/2006/main">
            <a:ext uri="{FF2B5EF4-FFF2-40B4-BE49-F238E27FC236}">
              <a16:creationId xmlns:a16="http://schemas.microsoft.com/office/drawing/2014/main" id="{0B5C1FE4-CCED-CB4B-A435-49CEF5EA6ADD}"/>
            </a:ext>
          </a:extLst>
        </cdr:cNvPr>
        <cdr:cNvSpPr txBox="1"/>
      </cdr:nvSpPr>
      <cdr:spPr>
        <a:xfrm xmlns:a="http://schemas.openxmlformats.org/drawingml/2006/main">
          <a:off x="140676" y="155974"/>
          <a:ext cx="3908652" cy="3270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nl-NL" sz="1400" b="1" i="0" baseline="0">
              <a:effectLst/>
              <a:latin typeface="+mn-lt"/>
              <a:ea typeface="+mn-ea"/>
              <a:cs typeface="+mn-cs"/>
            </a:rPr>
            <a:t>Grafiek 2: Staafdiagram</a:t>
          </a:r>
          <a:endParaRPr lang="nl-NL" sz="1400" b="1">
            <a:effectLst/>
          </a:endParaRPr>
        </a:p>
        <a:p xmlns:a="http://schemas.openxmlformats.org/drawingml/2006/main">
          <a:endParaRPr lang="nl-NL" sz="1200" kern="1200"/>
        </a:p>
      </cdr:txBody>
    </cdr:sp>
  </cdr:relSizeAnchor>
</c:userShapes>
</file>

<file path=xl/drawings/drawing7.xml><?xml version="1.0" encoding="utf-8"?>
<c:userShapes xmlns:c="http://schemas.openxmlformats.org/drawingml/2006/chart">
  <cdr:relSizeAnchor xmlns:cdr="http://schemas.openxmlformats.org/drawingml/2006/chartDrawing">
    <cdr:from>
      <cdr:x>0.0301</cdr:x>
      <cdr:y>0.0381</cdr:y>
    </cdr:from>
    <cdr:to>
      <cdr:x>0.89196</cdr:x>
      <cdr:y>0.17826</cdr:y>
    </cdr:to>
    <cdr:sp macro="" textlink="">
      <cdr:nvSpPr>
        <cdr:cNvPr id="3" name="Tekstvak 1">
          <a:extLst xmlns:a="http://schemas.openxmlformats.org/drawingml/2006/main">
            <a:ext uri="{FF2B5EF4-FFF2-40B4-BE49-F238E27FC236}">
              <a16:creationId xmlns:a16="http://schemas.microsoft.com/office/drawing/2014/main" id="{98EE904D-A79D-3C85-4657-0644F91C1223}"/>
            </a:ext>
          </a:extLst>
        </cdr:cNvPr>
        <cdr:cNvSpPr txBox="1"/>
      </cdr:nvSpPr>
      <cdr:spPr>
        <a:xfrm xmlns:a="http://schemas.openxmlformats.org/drawingml/2006/main">
          <a:off x="136525" y="88900"/>
          <a:ext cx="3908652" cy="3270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nl-NL" sz="1400" b="1" i="0" baseline="0">
              <a:effectLst/>
              <a:latin typeface="+mn-lt"/>
              <a:ea typeface="+mn-ea"/>
              <a:cs typeface="+mn-cs"/>
            </a:rPr>
            <a:t>Grafiek 2: Staafdiagram</a:t>
          </a:r>
          <a:endParaRPr lang="nl-NL" sz="1400" b="1">
            <a:effectLst/>
          </a:endParaRPr>
        </a:p>
        <a:p xmlns:a="http://schemas.openxmlformats.org/drawingml/2006/main">
          <a:endParaRPr lang="nl-NL" sz="1200" kern="1200"/>
        </a:p>
      </cdr:txBody>
    </cdr:sp>
  </cdr:relSizeAnchor>
</c:userShapes>
</file>

<file path=xl/drawings/drawing8.xml><?xml version="1.0" encoding="utf-8"?>
<c:userShapes xmlns:c="http://schemas.openxmlformats.org/drawingml/2006/chart">
  <cdr:relSizeAnchor xmlns:cdr="http://schemas.openxmlformats.org/drawingml/2006/chartDrawing">
    <cdr:from>
      <cdr:x>0.01285</cdr:x>
      <cdr:y>0.02109</cdr:y>
    </cdr:from>
    <cdr:to>
      <cdr:x>0.88811</cdr:x>
      <cdr:y>0.15804</cdr:y>
    </cdr:to>
    <cdr:sp macro="" textlink="">
      <cdr:nvSpPr>
        <cdr:cNvPr id="2" name="Tekstvak 1">
          <a:extLst xmlns:a="http://schemas.openxmlformats.org/drawingml/2006/main">
            <a:ext uri="{FF2B5EF4-FFF2-40B4-BE49-F238E27FC236}">
              <a16:creationId xmlns:a16="http://schemas.microsoft.com/office/drawing/2014/main" id="{3A97A0D7-9EB5-C5E8-F5B6-532013B4F42B}"/>
            </a:ext>
          </a:extLst>
        </cdr:cNvPr>
        <cdr:cNvSpPr txBox="1"/>
      </cdr:nvSpPr>
      <cdr:spPr>
        <a:xfrm xmlns:a="http://schemas.openxmlformats.org/drawingml/2006/main">
          <a:off x="50800" y="50800"/>
          <a:ext cx="3461209" cy="3297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nl-NL" sz="1400" b="1" i="0" baseline="0">
              <a:effectLst/>
              <a:latin typeface="+mn-lt"/>
              <a:ea typeface="+mn-ea"/>
              <a:cs typeface="+mn-cs"/>
            </a:rPr>
            <a:t>Top 5: Hoge CO2-uitstoot</a:t>
          </a:r>
          <a:endParaRPr lang="nl-NL" sz="1400" b="1">
            <a:effectLst/>
          </a:endParaRPr>
        </a:p>
        <a:p xmlns:a="http://schemas.openxmlformats.org/drawingml/2006/main">
          <a:endParaRPr lang="nl-NL" sz="1200" kern="1200"/>
        </a:p>
      </cdr:txBody>
    </cdr:sp>
  </cdr:relSizeAnchor>
  <cdr:relSizeAnchor xmlns:cdr="http://schemas.openxmlformats.org/drawingml/2006/chartDrawing">
    <cdr:from>
      <cdr:x>0.73772</cdr:x>
      <cdr:y>0.0367</cdr:y>
    </cdr:from>
    <cdr:to>
      <cdr:x>0.9836</cdr:x>
      <cdr:y>0.12294</cdr:y>
    </cdr:to>
    <cdr:sp macro="" textlink="">
      <cdr:nvSpPr>
        <cdr:cNvPr id="3" name="Tekstvak 1">
          <a:extLst xmlns:a="http://schemas.openxmlformats.org/drawingml/2006/main">
            <a:ext uri="{FF2B5EF4-FFF2-40B4-BE49-F238E27FC236}">
              <a16:creationId xmlns:a16="http://schemas.microsoft.com/office/drawing/2014/main" id="{37288D68-41B6-E4AC-1EBC-EEC4E1995747}"/>
            </a:ext>
          </a:extLst>
        </cdr:cNvPr>
        <cdr:cNvSpPr txBox="1"/>
      </cdr:nvSpPr>
      <cdr:spPr>
        <a:xfrm xmlns:a="http://schemas.openxmlformats.org/drawingml/2006/main">
          <a:off x="2999259" y="86696"/>
          <a:ext cx="999654" cy="203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nl-NL" sz="1050" b="0" i="1" baseline="0">
              <a:solidFill>
                <a:schemeClr val="bg1">
                  <a:lumMod val="50000"/>
                </a:schemeClr>
              </a:solidFill>
              <a:effectLst/>
              <a:latin typeface="+mn-lt"/>
              <a:ea typeface="+mn-ea"/>
              <a:cs typeface="+mn-cs"/>
            </a:rPr>
            <a:t>Kg CO2-equiv.</a:t>
          </a:r>
          <a:endParaRPr lang="nl-NL" sz="1050" b="0" i="1">
            <a:solidFill>
              <a:schemeClr val="bg1">
                <a:lumMod val="50000"/>
              </a:schemeClr>
            </a:solidFill>
            <a:effectLst/>
          </a:endParaRPr>
        </a:p>
        <a:p xmlns:a="http://schemas.openxmlformats.org/drawingml/2006/main">
          <a:endParaRPr lang="nl-NL" sz="1000" b="0" i="1" kern="1200">
            <a:solidFill>
              <a:schemeClr val="bg1">
                <a:lumMod val="50000"/>
              </a:schemeClr>
            </a:solidFill>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0.01285</cdr:x>
      <cdr:y>0.02109</cdr:y>
    </cdr:from>
    <cdr:to>
      <cdr:x>0.88811</cdr:x>
      <cdr:y>0.15804</cdr:y>
    </cdr:to>
    <cdr:sp macro="" textlink="">
      <cdr:nvSpPr>
        <cdr:cNvPr id="2" name="Tekstvak 1">
          <a:extLst xmlns:a="http://schemas.openxmlformats.org/drawingml/2006/main">
            <a:ext uri="{FF2B5EF4-FFF2-40B4-BE49-F238E27FC236}">
              <a16:creationId xmlns:a16="http://schemas.microsoft.com/office/drawing/2014/main" id="{3A97A0D7-9EB5-C5E8-F5B6-532013B4F42B}"/>
            </a:ext>
          </a:extLst>
        </cdr:cNvPr>
        <cdr:cNvSpPr txBox="1"/>
      </cdr:nvSpPr>
      <cdr:spPr>
        <a:xfrm xmlns:a="http://schemas.openxmlformats.org/drawingml/2006/main">
          <a:off x="50800" y="50800"/>
          <a:ext cx="3461209" cy="3297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nl-NL" sz="1400" b="1" i="0" baseline="0">
              <a:effectLst/>
              <a:latin typeface="+mn-lt"/>
              <a:ea typeface="+mn-ea"/>
              <a:cs typeface="+mn-cs"/>
            </a:rPr>
            <a:t>Top 5: Verspillingskosten</a:t>
          </a:r>
          <a:endParaRPr lang="nl-NL" sz="1400" b="1">
            <a:effectLst/>
          </a:endParaRPr>
        </a:p>
        <a:p xmlns:a="http://schemas.openxmlformats.org/drawingml/2006/main">
          <a:endParaRPr lang="nl-NL" sz="1200" kern="1200"/>
        </a:p>
      </cdr:txBody>
    </cdr:sp>
  </cdr:relSizeAnchor>
  <cdr:relSizeAnchor xmlns:cdr="http://schemas.openxmlformats.org/drawingml/2006/chartDrawing">
    <cdr:from>
      <cdr:x>0.8172</cdr:x>
      <cdr:y>0.04082</cdr:y>
    </cdr:from>
    <cdr:to>
      <cdr:x>1</cdr:x>
      <cdr:y>0.1106</cdr:y>
    </cdr:to>
    <cdr:sp macro="" textlink="">
      <cdr:nvSpPr>
        <cdr:cNvPr id="3" name="Tekstvak 1">
          <a:extLst xmlns:a="http://schemas.openxmlformats.org/drawingml/2006/main">
            <a:ext uri="{FF2B5EF4-FFF2-40B4-BE49-F238E27FC236}">
              <a16:creationId xmlns:a16="http://schemas.microsoft.com/office/drawing/2014/main" id="{9129C989-FA1C-7214-497F-05074A3704A9}"/>
            </a:ext>
          </a:extLst>
        </cdr:cNvPr>
        <cdr:cNvSpPr txBox="1"/>
      </cdr:nvSpPr>
      <cdr:spPr>
        <a:xfrm xmlns:a="http://schemas.openxmlformats.org/drawingml/2006/main">
          <a:off x="3228974" y="98425"/>
          <a:ext cx="722313" cy="168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nl-NL" sz="1050" b="0" i="1" baseline="0">
              <a:solidFill>
                <a:schemeClr val="bg1">
                  <a:lumMod val="50000"/>
                </a:schemeClr>
              </a:solidFill>
              <a:effectLst/>
              <a:latin typeface="+mn-lt"/>
              <a:ea typeface="+mn-ea"/>
              <a:cs typeface="+mn-cs"/>
            </a:rPr>
            <a:t>€ kosten</a:t>
          </a:r>
          <a:endParaRPr lang="nl-NL" sz="1050" b="0" i="1">
            <a:solidFill>
              <a:schemeClr val="bg1">
                <a:lumMod val="50000"/>
              </a:schemeClr>
            </a:solidFill>
            <a:effectLst/>
          </a:endParaRPr>
        </a:p>
        <a:p xmlns:a="http://schemas.openxmlformats.org/drawingml/2006/main">
          <a:endParaRPr lang="nl-NL" sz="1000" b="0" i="1" kern="1200">
            <a:solidFill>
              <a:schemeClr val="bg1">
                <a:lumMod val="50000"/>
              </a:schemeClr>
            </a:solidFill>
          </a:endParaRPr>
        </a:p>
      </cdr:txBody>
    </cdr:sp>
  </cdr:relSizeAnchor>
</c:userShapes>
</file>

<file path=xl/persons/person.xml><?xml version="1.0" encoding="utf-8"?>
<personList xmlns="http://schemas.microsoft.com/office/spreadsheetml/2018/threadedcomments" xmlns:x="http://schemas.openxmlformats.org/spreadsheetml/2006/main">
  <person displayName="Judith de Bree (Stimular)" id="{16CD8E66-4F12-4AD6-92D2-EB35FD669530}" userId="S::j.debree@Stimular.nl::78799579-73b9-4bf7-bf04-2f6fa070613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9" dT="2024-12-27T12:57:05.07" personId="{16CD8E66-4F12-4AD6-92D2-EB35FD669530}" id="{CC267765-F7D5-40C6-8914-05A714B19989}">
    <text>Vul vanaf hier eigen medicijnen in</text>
  </threadedComment>
  <threadedComment ref="C120" dT="2024-12-27T12:58:23.33" personId="{16CD8E66-4F12-4AD6-92D2-EB35FD669530}" id="{EEF3DAA4-2596-426B-BAB5-E1E6545F6DC6}">
    <text>Meer rijen nodig? Voeg dan extra rijen in BOVEN deze cel anders werken de filters niet goed. 
Je doet dit door met de rechtermuisknop op het rijnummer helemaal links van deze cel te klikken en vervolgens te klikken op ‘invoegen’. 
Kopieer hierna de formules in de kolommen K en L naar de nieuwe rij(en).</text>
  </threadedComment>
</ThreadedComments>
</file>

<file path=xl/threadedComments/threadedComment2.xml><?xml version="1.0" encoding="utf-8"?>
<ThreadedComments xmlns="http://schemas.microsoft.com/office/spreadsheetml/2018/threadedcomments" xmlns:x="http://schemas.openxmlformats.org/spreadsheetml/2006/main">
  <threadedComment ref="Q33" dT="2024-12-27T12:05:29.44" personId="{16CD8E66-4F12-4AD6-92D2-EB35FD669530}" id="{A504A53B-2016-427F-8611-B677C38D0C21}">
    <text>Als je de resultaten wilt vertalen naar de hele organisatie kun je gebruik maken van dit veld. 
Maak daarvoor een inschatting van het percentage cliënten dat in de meting meegenomen is ten opzichte van de totale cliëntpopulatie. 
Houd hierbij rekening met verschillen op afdelingen. De extrapolatie geeft slechts een grove inschatting.</text>
  </threadedComment>
  <threadedComment ref="Q47" dT="2024-12-27T12:05:29.44" personId="{16CD8E66-4F12-4AD6-92D2-EB35FD669530}" id="{7A5FFF91-4589-44F0-9AAE-6DE6DCC65830}">
    <text>Als je de resultaten wilt vertalen naar de hele organisatie kun je gebruik maken van dit veld. 
Maak daarvoor een inschatting van het percentage cliënten dat in de meting meegenomen is ten opzichte van de totale cliëntpopulatie. 
Houd hierbij rekening met verschillen op afdelingen. De extrapolatie geeft slechts een grove inschatting.</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7ACFF-82BF-46F5-92D7-9F51BA402559}">
  <dimension ref="B2:P30"/>
  <sheetViews>
    <sheetView tabSelected="1" workbookViewId="0">
      <selection activeCell="T13" sqref="T13"/>
    </sheetView>
  </sheetViews>
  <sheetFormatPr defaultColWidth="8.77734375" defaultRowHeight="14.4"/>
  <cols>
    <col min="1" max="1" width="2" style="92" customWidth="1"/>
    <col min="2" max="2" width="2.21875" style="92" customWidth="1"/>
    <col min="3" max="3" width="2.6640625" style="92" customWidth="1"/>
    <col min="4" max="4" width="2.77734375" style="92" customWidth="1"/>
    <col min="5" max="12" width="8.77734375" style="92"/>
    <col min="13" max="14" width="8.88671875" style="92" customWidth="1"/>
    <col min="15" max="15" width="3" style="92" customWidth="1"/>
    <col min="16" max="16384" width="8.77734375" style="92"/>
  </cols>
  <sheetData>
    <row r="2" spans="2:15" ht="14.55" customHeight="1">
      <c r="B2" s="106" t="s">
        <v>148</v>
      </c>
      <c r="C2" s="106"/>
      <c r="D2" s="106"/>
      <c r="E2" s="106"/>
      <c r="F2" s="106"/>
      <c r="G2" s="106"/>
      <c r="H2" s="106"/>
      <c r="I2" s="106"/>
      <c r="J2" s="106"/>
      <c r="K2" s="106"/>
      <c r="L2" s="106"/>
      <c r="M2" s="106"/>
      <c r="N2" s="106"/>
      <c r="O2" s="106"/>
    </row>
    <row r="3" spans="2:15" ht="14.55" customHeight="1">
      <c r="B3" s="106"/>
      <c r="C3" s="106"/>
      <c r="D3" s="106"/>
      <c r="E3" s="106"/>
      <c r="F3" s="106"/>
      <c r="G3" s="106"/>
      <c r="H3" s="106"/>
      <c r="I3" s="106"/>
      <c r="J3" s="106"/>
      <c r="K3" s="106"/>
      <c r="L3" s="106"/>
      <c r="M3" s="106"/>
      <c r="N3" s="106"/>
      <c r="O3" s="106"/>
    </row>
    <row r="4" spans="2:15" ht="14.55" customHeight="1">
      <c r="B4" s="106"/>
      <c r="C4" s="106"/>
      <c r="D4" s="106"/>
      <c r="E4" s="106"/>
      <c r="F4" s="106"/>
      <c r="G4" s="106"/>
      <c r="H4" s="106"/>
      <c r="I4" s="106"/>
      <c r="J4" s="106"/>
      <c r="K4" s="106"/>
      <c r="L4" s="106"/>
      <c r="M4" s="106"/>
      <c r="N4" s="106"/>
      <c r="O4" s="106"/>
    </row>
    <row r="5" spans="2:15" ht="14.55" customHeight="1">
      <c r="B5" s="91"/>
      <c r="C5" s="91"/>
      <c r="D5" s="91"/>
      <c r="E5" s="114" t="s">
        <v>157</v>
      </c>
      <c r="F5" s="106"/>
      <c r="G5" s="106"/>
      <c r="H5" s="106"/>
      <c r="I5" s="106"/>
      <c r="J5" s="106"/>
      <c r="K5" s="106"/>
      <c r="L5" s="106"/>
      <c r="M5" s="106"/>
      <c r="N5" s="91"/>
      <c r="O5" s="91"/>
    </row>
    <row r="6" spans="2:15" ht="14.55" customHeight="1">
      <c r="B6" s="93"/>
      <c r="C6" s="107" t="s">
        <v>135</v>
      </c>
      <c r="D6" s="107"/>
      <c r="E6" s="107"/>
      <c r="F6" s="107"/>
      <c r="G6" s="107"/>
      <c r="H6" s="107"/>
      <c r="I6" s="107"/>
      <c r="J6" s="107"/>
      <c r="K6" s="107"/>
      <c r="L6" s="107"/>
      <c r="M6" s="107"/>
      <c r="N6" s="107"/>
      <c r="O6" s="93"/>
    </row>
    <row r="7" spans="2:15" ht="14.55" customHeight="1">
      <c r="B7" s="93"/>
      <c r="C7" s="107"/>
      <c r="D7" s="107"/>
      <c r="E7" s="107"/>
      <c r="F7" s="107"/>
      <c r="G7" s="107"/>
      <c r="H7" s="107"/>
      <c r="I7" s="107"/>
      <c r="J7" s="107"/>
      <c r="K7" s="107"/>
      <c r="L7" s="107"/>
      <c r="M7" s="107"/>
      <c r="N7" s="107"/>
      <c r="O7" s="93"/>
    </row>
    <row r="8" spans="2:15" ht="14.55" customHeight="1">
      <c r="B8" s="93"/>
      <c r="C8" s="107"/>
      <c r="D8" s="107"/>
      <c r="E8" s="107"/>
      <c r="F8" s="107"/>
      <c r="G8" s="107"/>
      <c r="H8" s="107"/>
      <c r="I8" s="107"/>
      <c r="J8" s="107"/>
      <c r="K8" s="107"/>
      <c r="L8" s="107"/>
      <c r="M8" s="107"/>
      <c r="N8" s="107"/>
      <c r="O8" s="93"/>
    </row>
    <row r="9" spans="2:15">
      <c r="B9" s="94"/>
      <c r="C9" s="107"/>
      <c r="D9" s="107"/>
      <c r="E9" s="107"/>
      <c r="F9" s="107"/>
      <c r="G9" s="107"/>
      <c r="H9" s="107"/>
      <c r="I9" s="107"/>
      <c r="J9" s="107"/>
      <c r="K9" s="107"/>
      <c r="L9" s="107"/>
      <c r="M9" s="107"/>
      <c r="N9" s="107"/>
      <c r="O9" s="94"/>
    </row>
    <row r="10" spans="2:15">
      <c r="B10" s="95"/>
      <c r="C10" s="95"/>
      <c r="D10" s="95"/>
      <c r="E10" s="95"/>
      <c r="F10" s="95"/>
      <c r="G10" s="95"/>
      <c r="H10" s="95"/>
      <c r="I10" s="95"/>
      <c r="J10" s="95"/>
      <c r="K10" s="95"/>
      <c r="L10" s="95"/>
      <c r="M10" s="95"/>
      <c r="N10" s="95"/>
      <c r="O10" s="95"/>
    </row>
    <row r="11" spans="2:15">
      <c r="B11" s="95"/>
      <c r="C11" s="105" t="s">
        <v>111</v>
      </c>
      <c r="D11" s="105"/>
      <c r="E11" s="105"/>
      <c r="F11" s="105"/>
      <c r="G11" s="105"/>
      <c r="H11" s="99"/>
      <c r="I11" s="99"/>
      <c r="J11" s="99"/>
      <c r="K11" s="99"/>
      <c r="L11" s="99"/>
      <c r="M11" s="99"/>
      <c r="N11" s="99"/>
      <c r="O11" s="99"/>
    </row>
    <row r="12" spans="2:15">
      <c r="B12" s="95"/>
      <c r="C12" s="100" t="s">
        <v>121</v>
      </c>
      <c r="D12" s="103" t="s">
        <v>136</v>
      </c>
      <c r="E12" s="103"/>
      <c r="F12" s="103"/>
      <c r="G12" s="103"/>
      <c r="H12" s="103"/>
      <c r="I12" s="103"/>
      <c r="J12" s="103"/>
      <c r="K12" s="103"/>
      <c r="L12" s="103"/>
      <c r="M12" s="103"/>
      <c r="N12" s="103"/>
      <c r="O12" s="103"/>
    </row>
    <row r="13" spans="2:15">
      <c r="B13" s="95"/>
      <c r="C13" s="100" t="s">
        <v>121</v>
      </c>
      <c r="D13" s="103" t="s">
        <v>110</v>
      </c>
      <c r="E13" s="103"/>
      <c r="F13" s="103"/>
      <c r="G13" s="103"/>
      <c r="H13" s="103"/>
      <c r="I13" s="103"/>
      <c r="J13" s="103"/>
      <c r="K13" s="103"/>
      <c r="L13" s="103"/>
      <c r="M13" s="103"/>
      <c r="N13" s="103"/>
      <c r="O13" s="103"/>
    </row>
    <row r="14" spans="2:15">
      <c r="B14" s="95"/>
      <c r="C14" s="99"/>
      <c r="D14" s="99"/>
      <c r="E14" s="99"/>
      <c r="F14" s="99"/>
      <c r="G14" s="99"/>
      <c r="H14" s="99"/>
      <c r="I14" s="99"/>
      <c r="J14" s="99"/>
      <c r="K14" s="99"/>
      <c r="L14" s="99"/>
      <c r="M14" s="99"/>
      <c r="N14" s="99"/>
      <c r="O14" s="99"/>
    </row>
    <row r="15" spans="2:15">
      <c r="B15" s="95"/>
      <c r="C15" s="105" t="s">
        <v>86</v>
      </c>
      <c r="D15" s="105"/>
      <c r="E15" s="105"/>
      <c r="F15" s="105"/>
      <c r="G15" s="105"/>
      <c r="H15" s="99"/>
      <c r="I15" s="99"/>
      <c r="J15" s="99"/>
      <c r="K15" s="99"/>
      <c r="L15" s="99"/>
      <c r="M15" s="99"/>
      <c r="N15" s="99"/>
      <c r="O15" s="99"/>
    </row>
    <row r="16" spans="2:15">
      <c r="B16" s="95"/>
      <c r="C16" s="100" t="s">
        <v>121</v>
      </c>
      <c r="D16" s="103" t="s">
        <v>112</v>
      </c>
      <c r="E16" s="103"/>
      <c r="F16" s="103"/>
      <c r="G16" s="103"/>
      <c r="H16" s="103"/>
      <c r="I16" s="103"/>
      <c r="J16" s="103"/>
      <c r="K16" s="103"/>
      <c r="L16" s="103"/>
      <c r="M16" s="103"/>
      <c r="N16" s="103"/>
      <c r="O16" s="103"/>
    </row>
    <row r="17" spans="2:16">
      <c r="B17" s="95"/>
      <c r="C17" s="100" t="s">
        <v>121</v>
      </c>
      <c r="D17" s="103" t="s">
        <v>113</v>
      </c>
      <c r="E17" s="103"/>
      <c r="F17" s="103"/>
      <c r="G17" s="103"/>
      <c r="H17" s="103"/>
      <c r="I17" s="103"/>
      <c r="J17" s="103"/>
      <c r="K17" s="103"/>
      <c r="L17" s="103"/>
      <c r="M17" s="103"/>
      <c r="N17" s="103"/>
      <c r="O17" s="103"/>
    </row>
    <row r="18" spans="2:16">
      <c r="B18" s="95"/>
      <c r="C18" s="100" t="s">
        <v>121</v>
      </c>
      <c r="D18" s="103" t="s">
        <v>149</v>
      </c>
      <c r="E18" s="103"/>
      <c r="F18" s="103"/>
      <c r="G18" s="103"/>
      <c r="H18" s="103"/>
      <c r="I18" s="103"/>
      <c r="J18" s="103"/>
      <c r="K18" s="103"/>
      <c r="L18" s="103"/>
      <c r="M18" s="103"/>
      <c r="N18" s="103"/>
      <c r="O18" s="103"/>
      <c r="P18" s="97"/>
    </row>
    <row r="19" spans="2:16" ht="30.6" customHeight="1">
      <c r="B19" s="95"/>
      <c r="C19" s="102" t="s">
        <v>121</v>
      </c>
      <c r="D19" s="104" t="s">
        <v>150</v>
      </c>
      <c r="E19" s="104"/>
      <c r="F19" s="104"/>
      <c r="G19" s="104"/>
      <c r="H19" s="104"/>
      <c r="I19" s="104"/>
      <c r="J19" s="104"/>
      <c r="K19" s="104"/>
      <c r="L19" s="104"/>
      <c r="M19" s="104"/>
      <c r="N19" s="104"/>
      <c r="O19" s="104"/>
      <c r="P19" s="97"/>
    </row>
    <row r="20" spans="2:16">
      <c r="B20" s="95"/>
      <c r="C20" s="99"/>
      <c r="D20" s="99"/>
      <c r="E20" s="99"/>
      <c r="F20" s="99"/>
      <c r="G20" s="99"/>
      <c r="H20" s="99"/>
      <c r="I20" s="99"/>
      <c r="J20" s="99"/>
      <c r="K20" s="99"/>
      <c r="L20" s="99"/>
      <c r="M20" s="99"/>
      <c r="N20" s="99"/>
      <c r="O20" s="99"/>
      <c r="P20" s="97"/>
    </row>
    <row r="21" spans="2:16">
      <c r="B21" s="95"/>
      <c r="C21" s="105" t="s">
        <v>114</v>
      </c>
      <c r="D21" s="105"/>
      <c r="E21" s="105"/>
      <c r="F21" s="105"/>
      <c r="G21" s="105"/>
      <c r="H21" s="105"/>
      <c r="I21" s="99"/>
      <c r="J21" s="99"/>
      <c r="K21" s="99"/>
      <c r="L21" s="99"/>
      <c r="M21" s="99"/>
      <c r="N21" s="99"/>
      <c r="O21" s="99"/>
    </row>
    <row r="22" spans="2:16">
      <c r="B22" s="95"/>
      <c r="C22" s="96" t="s">
        <v>121</v>
      </c>
      <c r="D22" s="103" t="s">
        <v>115</v>
      </c>
      <c r="E22" s="103"/>
      <c r="F22" s="103"/>
      <c r="G22" s="103"/>
      <c r="H22" s="103"/>
      <c r="I22" s="103"/>
      <c r="J22" s="103"/>
      <c r="K22" s="103"/>
      <c r="L22" s="103"/>
      <c r="M22" s="103"/>
      <c r="N22" s="103"/>
      <c r="O22" s="103"/>
    </row>
    <row r="23" spans="2:16">
      <c r="B23" s="95"/>
      <c r="C23" s="96" t="s">
        <v>121</v>
      </c>
      <c r="D23" s="103" t="s">
        <v>151</v>
      </c>
      <c r="E23" s="103"/>
      <c r="F23" s="103"/>
      <c r="G23" s="103"/>
      <c r="H23" s="103"/>
      <c r="I23" s="103"/>
      <c r="J23" s="103"/>
      <c r="K23" s="103"/>
      <c r="L23" s="103"/>
      <c r="M23" s="103"/>
      <c r="N23" s="103"/>
      <c r="O23" s="103"/>
      <c r="P23" s="97"/>
    </row>
    <row r="24" spans="2:16">
      <c r="B24" s="95"/>
      <c r="C24" s="96" t="s">
        <v>121</v>
      </c>
      <c r="D24" s="103" t="s">
        <v>152</v>
      </c>
      <c r="E24" s="103"/>
      <c r="F24" s="103"/>
      <c r="G24" s="103"/>
      <c r="H24" s="103"/>
      <c r="I24" s="103"/>
      <c r="J24" s="103"/>
      <c r="K24" s="103"/>
      <c r="L24" s="103"/>
      <c r="M24" s="103"/>
      <c r="N24" s="103"/>
      <c r="O24" s="103"/>
      <c r="P24" s="97"/>
    </row>
    <row r="25" spans="2:16" ht="28.2" customHeight="1">
      <c r="B25" s="95"/>
      <c r="C25" s="101" t="s">
        <v>121</v>
      </c>
      <c r="D25" s="103" t="s">
        <v>153</v>
      </c>
      <c r="E25" s="103"/>
      <c r="F25" s="103"/>
      <c r="G25" s="103"/>
      <c r="H25" s="103"/>
      <c r="I25" s="103"/>
      <c r="J25" s="103"/>
      <c r="K25" s="103"/>
      <c r="L25" s="103"/>
      <c r="M25" s="103"/>
      <c r="N25" s="103"/>
      <c r="O25" s="103"/>
      <c r="P25" s="97"/>
    </row>
    <row r="26" spans="2:16">
      <c r="B26" s="95"/>
      <c r="C26" s="96" t="s">
        <v>121</v>
      </c>
      <c r="D26" s="103" t="s">
        <v>156</v>
      </c>
      <c r="E26" s="103"/>
      <c r="F26" s="103"/>
      <c r="G26" s="103"/>
      <c r="H26" s="103"/>
      <c r="I26" s="103"/>
      <c r="J26" s="103"/>
      <c r="K26" s="103"/>
      <c r="L26" s="103"/>
      <c r="M26" s="103"/>
      <c r="N26" s="103"/>
      <c r="O26" s="103"/>
    </row>
    <row r="27" spans="2:16">
      <c r="B27" s="95"/>
      <c r="C27" s="95"/>
      <c r="D27" s="96" t="s">
        <v>122</v>
      </c>
      <c r="E27" s="95" t="s">
        <v>119</v>
      </c>
      <c r="F27" s="103" t="s">
        <v>120</v>
      </c>
      <c r="G27" s="103"/>
      <c r="H27" s="103"/>
      <c r="I27" s="103"/>
      <c r="J27" s="103"/>
      <c r="K27" s="103"/>
      <c r="L27" s="103"/>
      <c r="M27" s="103"/>
      <c r="N27" s="95"/>
      <c r="O27" s="95"/>
    </row>
    <row r="28" spans="2:16">
      <c r="B28" s="95"/>
      <c r="C28" s="95"/>
      <c r="D28" s="95"/>
      <c r="E28" s="98"/>
      <c r="F28" s="104" t="s">
        <v>116</v>
      </c>
      <c r="G28" s="104"/>
      <c r="H28" s="104"/>
      <c r="I28" s="104"/>
      <c r="J28" s="104"/>
      <c r="K28" s="104"/>
      <c r="L28" s="104"/>
      <c r="M28" s="99"/>
      <c r="N28" s="95"/>
      <c r="O28" s="95"/>
    </row>
    <row r="29" spans="2:16">
      <c r="B29" s="95"/>
      <c r="C29" s="95"/>
      <c r="D29" s="96" t="s">
        <v>122</v>
      </c>
      <c r="E29" s="98" t="s">
        <v>118</v>
      </c>
      <c r="F29" s="104" t="s">
        <v>117</v>
      </c>
      <c r="G29" s="104"/>
      <c r="H29" s="104"/>
      <c r="I29" s="104"/>
      <c r="J29" s="104"/>
      <c r="K29" s="104"/>
      <c r="L29" s="104"/>
      <c r="M29" s="104"/>
      <c r="N29" s="95"/>
      <c r="O29" s="95"/>
      <c r="P29" s="97"/>
    </row>
    <row r="30" spans="2:16">
      <c r="B30" s="95"/>
      <c r="C30" s="95"/>
      <c r="D30" s="95"/>
      <c r="E30" s="95"/>
      <c r="F30" s="95"/>
      <c r="G30" s="95"/>
      <c r="H30" s="95"/>
      <c r="I30" s="95"/>
      <c r="J30" s="95"/>
      <c r="K30" s="95"/>
      <c r="L30" s="95"/>
      <c r="M30" s="95"/>
      <c r="N30" s="95"/>
      <c r="O30" s="95"/>
    </row>
  </sheetData>
  <mergeCells count="20">
    <mergeCell ref="B2:O4"/>
    <mergeCell ref="C6:N9"/>
    <mergeCell ref="D19:O19"/>
    <mergeCell ref="D12:O12"/>
    <mergeCell ref="D13:O13"/>
    <mergeCell ref="D16:O16"/>
    <mergeCell ref="D17:O17"/>
    <mergeCell ref="D18:O18"/>
    <mergeCell ref="E5:M5"/>
    <mergeCell ref="D26:O26"/>
    <mergeCell ref="F27:M27"/>
    <mergeCell ref="F28:L28"/>
    <mergeCell ref="F29:M29"/>
    <mergeCell ref="C11:G11"/>
    <mergeCell ref="C15:G15"/>
    <mergeCell ref="C21:H21"/>
    <mergeCell ref="D25:O25"/>
    <mergeCell ref="D22:O22"/>
    <mergeCell ref="D23:O23"/>
    <mergeCell ref="D24:O2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5AADE-599F-423B-BD0E-528D1F15613A}">
  <dimension ref="B1:S121"/>
  <sheetViews>
    <sheetView workbookViewId="0">
      <selection activeCell="I9" sqref="I9"/>
    </sheetView>
  </sheetViews>
  <sheetFormatPr defaultColWidth="8.77734375" defaultRowHeight="14.4"/>
  <cols>
    <col min="1" max="1" width="1.77734375" style="15" customWidth="1"/>
    <col min="2" max="2" width="2.21875" style="15" customWidth="1"/>
    <col min="3" max="3" width="48" style="15" bestFit="1" customWidth="1"/>
    <col min="4" max="4" width="0.6640625" style="15" customWidth="1"/>
    <col min="5" max="5" width="11.6640625" style="15" customWidth="1"/>
    <col min="6" max="6" width="11.21875" style="15" customWidth="1"/>
    <col min="7" max="7" width="20.109375" style="15" customWidth="1"/>
    <col min="8" max="8" width="0.6640625" style="15" customWidth="1"/>
    <col min="9" max="9" width="18.5546875" style="16" customWidth="1"/>
    <col min="10" max="10" width="0.6640625" style="15" customWidth="1"/>
    <col min="11" max="11" width="19.33203125" style="16" customWidth="1"/>
    <col min="12" max="12" width="18.88671875" style="15" customWidth="1"/>
    <col min="13" max="13" width="2.109375" style="15" customWidth="1"/>
    <col min="14" max="14" width="3.88671875" style="15" customWidth="1"/>
    <col min="15" max="15" width="1.109375" style="15" customWidth="1"/>
    <col min="16" max="16" width="19" style="15" customWidth="1"/>
    <col min="17" max="16384" width="8.77734375" style="15"/>
  </cols>
  <sheetData>
    <row r="1" spans="2:19" ht="15" thickBot="1">
      <c r="E1" s="16"/>
      <c r="F1" s="16"/>
      <c r="G1" s="16"/>
    </row>
    <row r="2" spans="2:19">
      <c r="B2" s="7"/>
      <c r="C2" s="33"/>
      <c r="D2" s="33"/>
      <c r="E2" s="33"/>
      <c r="F2" s="8"/>
      <c r="G2" s="8"/>
      <c r="H2" s="33"/>
      <c r="I2" s="8"/>
      <c r="J2" s="33"/>
      <c r="K2" s="108" t="s">
        <v>107</v>
      </c>
      <c r="L2" s="108"/>
      <c r="M2" s="10"/>
      <c r="P2" s="23" t="s">
        <v>101</v>
      </c>
      <c r="Q2" s="24"/>
      <c r="R2" s="24"/>
      <c r="S2" s="25"/>
    </row>
    <row r="3" spans="2:19">
      <c r="B3" s="34"/>
      <c r="C3" s="12" t="s">
        <v>108</v>
      </c>
      <c r="D3" s="12"/>
      <c r="E3" s="12" t="s">
        <v>109</v>
      </c>
      <c r="F3" s="21"/>
      <c r="G3" s="66" t="s">
        <v>132</v>
      </c>
      <c r="H3" s="12"/>
      <c r="I3" s="14"/>
      <c r="J3" s="12"/>
      <c r="K3" s="109"/>
      <c r="L3" s="109"/>
      <c r="M3" s="13"/>
      <c r="P3" s="26" t="s">
        <v>52</v>
      </c>
      <c r="Q3" s="27" t="s">
        <v>83</v>
      </c>
      <c r="R3" s="27"/>
      <c r="S3" s="28"/>
    </row>
    <row r="4" spans="2:19">
      <c r="B4" s="34"/>
      <c r="C4" s="45" t="s">
        <v>104</v>
      </c>
      <c r="D4" s="12"/>
      <c r="E4" s="63">
        <v>45292</v>
      </c>
      <c r="F4" s="63">
        <v>45306</v>
      </c>
      <c r="G4" s="64">
        <f>_xlfn.DAYS(F4,E4)</f>
        <v>14</v>
      </c>
      <c r="H4" s="12"/>
      <c r="I4" s="11"/>
      <c r="J4" s="12"/>
      <c r="K4" s="43" t="s">
        <v>102</v>
      </c>
      <c r="L4" s="44" t="s">
        <v>106</v>
      </c>
      <c r="M4" s="13"/>
      <c r="P4" s="26"/>
      <c r="Q4" s="27"/>
      <c r="R4" s="27"/>
      <c r="S4" s="28"/>
    </row>
    <row r="5" spans="2:19">
      <c r="B5" s="34"/>
      <c r="C5" s="11"/>
      <c r="D5" s="12"/>
      <c r="E5" s="11"/>
      <c r="F5" s="11"/>
      <c r="G5" s="11"/>
      <c r="H5" s="12"/>
      <c r="I5" s="12"/>
      <c r="J5" s="12"/>
      <c r="K5" s="5">
        <f>SUM(K8:K120)</f>
        <v>12.59</v>
      </c>
      <c r="L5" s="4">
        <f>SUM(L8:L120)</f>
        <v>16.367000000000004</v>
      </c>
      <c r="M5" s="13"/>
      <c r="P5" s="26" t="s">
        <v>88</v>
      </c>
      <c r="Q5" s="29" t="s">
        <v>95</v>
      </c>
      <c r="R5" s="27"/>
      <c r="S5" s="28"/>
    </row>
    <row r="6" spans="2:19">
      <c r="B6" s="34"/>
      <c r="C6" s="11"/>
      <c r="D6" s="11"/>
      <c r="E6" s="65" t="s">
        <v>133</v>
      </c>
      <c r="F6" s="11"/>
      <c r="G6" s="11"/>
      <c r="H6" s="11"/>
      <c r="I6" s="65" t="s">
        <v>134</v>
      </c>
      <c r="J6" s="11"/>
      <c r="K6" s="12"/>
      <c r="L6" s="12"/>
      <c r="M6" s="13"/>
      <c r="P6" s="26" t="s">
        <v>89</v>
      </c>
      <c r="Q6" s="27" t="s">
        <v>96</v>
      </c>
      <c r="R6" s="27"/>
      <c r="S6" s="28"/>
    </row>
    <row r="7" spans="2:19" ht="15" thickBot="1">
      <c r="B7" s="34"/>
      <c r="C7" s="11" t="s">
        <v>0</v>
      </c>
      <c r="D7" s="11"/>
      <c r="E7" s="11" t="s">
        <v>1</v>
      </c>
      <c r="F7" s="11" t="s">
        <v>99</v>
      </c>
      <c r="G7" s="11" t="s">
        <v>83</v>
      </c>
      <c r="H7" s="11"/>
      <c r="I7" s="12" t="s">
        <v>146</v>
      </c>
      <c r="J7" s="11"/>
      <c r="K7" s="43" t="s">
        <v>105</v>
      </c>
      <c r="L7" s="44" t="s">
        <v>100</v>
      </c>
      <c r="M7" s="13"/>
      <c r="P7" s="26" t="s">
        <v>90</v>
      </c>
      <c r="Q7" s="27" t="s">
        <v>97</v>
      </c>
      <c r="R7" s="27"/>
      <c r="S7" s="28"/>
    </row>
    <row r="8" spans="2:19">
      <c r="B8" s="34"/>
      <c r="C8" s="46" t="s">
        <v>2</v>
      </c>
      <c r="D8" s="22"/>
      <c r="E8" s="35">
        <v>25</v>
      </c>
      <c r="F8" s="36" t="s">
        <v>88</v>
      </c>
      <c r="G8" s="40" t="s">
        <v>96</v>
      </c>
      <c r="H8" s="22"/>
      <c r="I8" s="49">
        <v>0.02</v>
      </c>
      <c r="J8" s="22"/>
      <c r="K8" s="6">
        <f>I8*E8</f>
        <v>0.5</v>
      </c>
      <c r="L8" s="3">
        <f>(I8*E8)*$Q$17</f>
        <v>0.65</v>
      </c>
      <c r="M8" s="13"/>
      <c r="P8" s="26" t="s">
        <v>91</v>
      </c>
      <c r="Q8" s="27" t="s">
        <v>98</v>
      </c>
      <c r="R8" s="27"/>
      <c r="S8" s="28"/>
    </row>
    <row r="9" spans="2:19">
      <c r="B9" s="34"/>
      <c r="C9" s="47" t="s">
        <v>53</v>
      </c>
      <c r="D9" s="22"/>
      <c r="E9" s="37">
        <v>5</v>
      </c>
      <c r="F9" s="2" t="s">
        <v>89</v>
      </c>
      <c r="G9" s="41" t="s">
        <v>95</v>
      </c>
      <c r="H9" s="22"/>
      <c r="I9" s="50">
        <v>0.24</v>
      </c>
      <c r="J9" s="22"/>
      <c r="K9" s="6">
        <f t="shared" ref="K9:K72" si="0">I9*E9</f>
        <v>1.2</v>
      </c>
      <c r="L9" s="3">
        <f>(I9*E9)*$Q$17</f>
        <v>1.56</v>
      </c>
      <c r="M9" s="13"/>
      <c r="P9" s="26" t="s">
        <v>92</v>
      </c>
      <c r="Q9" s="27" t="s">
        <v>94</v>
      </c>
      <c r="R9" s="27"/>
      <c r="S9" s="28"/>
    </row>
    <row r="10" spans="2:19">
      <c r="B10" s="34"/>
      <c r="C10" s="47" t="s">
        <v>3</v>
      </c>
      <c r="D10" s="22"/>
      <c r="E10" s="37"/>
      <c r="F10" s="2"/>
      <c r="G10" s="41"/>
      <c r="H10" s="22"/>
      <c r="I10" s="50">
        <v>0.05</v>
      </c>
      <c r="J10" s="22"/>
      <c r="K10" s="6">
        <f t="shared" si="0"/>
        <v>0</v>
      </c>
      <c r="L10" s="3">
        <f t="shared" ref="L10:L73" si="1">(I10*E10)*$Q$17</f>
        <v>0</v>
      </c>
      <c r="M10" s="13"/>
      <c r="P10" s="26" t="s">
        <v>93</v>
      </c>
      <c r="Q10" s="27"/>
      <c r="R10" s="27"/>
      <c r="S10" s="28"/>
    </row>
    <row r="11" spans="2:19">
      <c r="B11" s="34"/>
      <c r="C11" s="47" t="s">
        <v>4</v>
      </c>
      <c r="D11" s="22"/>
      <c r="E11" s="37"/>
      <c r="F11" s="2"/>
      <c r="G11" s="41"/>
      <c r="H11" s="22"/>
      <c r="I11" s="50">
        <v>0.37</v>
      </c>
      <c r="J11" s="22"/>
      <c r="K11" s="6">
        <f t="shared" si="0"/>
        <v>0</v>
      </c>
      <c r="L11" s="3">
        <f t="shared" si="1"/>
        <v>0</v>
      </c>
      <c r="M11" s="13"/>
      <c r="P11" s="26" t="s">
        <v>85</v>
      </c>
      <c r="Q11" s="27"/>
      <c r="R11" s="27"/>
      <c r="S11" s="28"/>
    </row>
    <row r="12" spans="2:19">
      <c r="B12" s="34"/>
      <c r="C12" s="47" t="s">
        <v>5</v>
      </c>
      <c r="D12" s="22"/>
      <c r="E12" s="37"/>
      <c r="F12" s="2"/>
      <c r="G12" s="41"/>
      <c r="H12" s="22"/>
      <c r="I12" s="50">
        <v>0.04</v>
      </c>
      <c r="J12" s="22"/>
      <c r="K12" s="6">
        <f t="shared" si="0"/>
        <v>0</v>
      </c>
      <c r="L12" s="3">
        <f t="shared" si="1"/>
        <v>0</v>
      </c>
      <c r="M12" s="13"/>
      <c r="P12" s="30" t="s">
        <v>94</v>
      </c>
      <c r="Q12" s="31"/>
      <c r="R12" s="31"/>
      <c r="S12" s="32"/>
    </row>
    <row r="13" spans="2:19">
      <c r="B13" s="34"/>
      <c r="C13" s="47" t="s">
        <v>54</v>
      </c>
      <c r="D13" s="22"/>
      <c r="E13" s="37"/>
      <c r="F13" s="2"/>
      <c r="G13" s="41"/>
      <c r="H13" s="22"/>
      <c r="I13" s="50">
        <v>0.09</v>
      </c>
      <c r="J13" s="22"/>
      <c r="K13" s="6">
        <f t="shared" si="0"/>
        <v>0</v>
      </c>
      <c r="L13" s="3">
        <f t="shared" si="1"/>
        <v>0</v>
      </c>
      <c r="M13" s="13"/>
    </row>
    <row r="14" spans="2:19">
      <c r="B14" s="34"/>
      <c r="C14" s="47" t="s">
        <v>6</v>
      </c>
      <c r="D14" s="22"/>
      <c r="E14" s="37">
        <v>35</v>
      </c>
      <c r="F14" s="2" t="s">
        <v>88</v>
      </c>
      <c r="G14" s="41" t="s">
        <v>96</v>
      </c>
      <c r="H14" s="22"/>
      <c r="I14" s="50">
        <v>0.04</v>
      </c>
      <c r="J14" s="22"/>
      <c r="K14" s="6">
        <f t="shared" si="0"/>
        <v>1.4000000000000001</v>
      </c>
      <c r="L14" s="3">
        <f t="shared" si="1"/>
        <v>1.8200000000000003</v>
      </c>
      <c r="M14" s="13"/>
      <c r="P14" s="90" t="s">
        <v>147</v>
      </c>
    </row>
    <row r="15" spans="2:19">
      <c r="B15" s="34"/>
      <c r="C15" s="47" t="s">
        <v>7</v>
      </c>
      <c r="D15" s="22"/>
      <c r="E15" s="37"/>
      <c r="F15" s="2"/>
      <c r="G15" s="41"/>
      <c r="H15" s="22"/>
      <c r="I15" s="50">
        <v>0.05</v>
      </c>
      <c r="J15" s="22"/>
      <c r="K15" s="6">
        <f t="shared" si="0"/>
        <v>0</v>
      </c>
      <c r="L15" s="3">
        <f t="shared" si="1"/>
        <v>0</v>
      </c>
      <c r="M15" s="13"/>
    </row>
    <row r="16" spans="2:19">
      <c r="B16" s="34"/>
      <c r="C16" s="47" t="s">
        <v>8</v>
      </c>
      <c r="D16" s="22"/>
      <c r="E16" s="37">
        <v>25</v>
      </c>
      <c r="F16" s="2" t="s">
        <v>88</v>
      </c>
      <c r="G16" s="41" t="s">
        <v>96</v>
      </c>
      <c r="H16" s="22"/>
      <c r="I16" s="50">
        <v>0.15</v>
      </c>
      <c r="J16" s="22"/>
      <c r="K16" s="6">
        <f t="shared" si="0"/>
        <v>3.75</v>
      </c>
      <c r="L16" s="3">
        <f t="shared" si="1"/>
        <v>4.875</v>
      </c>
      <c r="M16" s="13"/>
      <c r="P16" s="23" t="s">
        <v>154</v>
      </c>
      <c r="Q16" s="24"/>
      <c r="R16" s="25"/>
    </row>
    <row r="17" spans="2:18">
      <c r="B17" s="34"/>
      <c r="C17" s="47" t="s">
        <v>9</v>
      </c>
      <c r="D17" s="22"/>
      <c r="E17" s="37"/>
      <c r="F17" s="2"/>
      <c r="G17" s="41"/>
      <c r="H17" s="22"/>
      <c r="I17" s="50">
        <v>0.12</v>
      </c>
      <c r="J17" s="22"/>
      <c r="K17" s="6">
        <f t="shared" si="0"/>
        <v>0</v>
      </c>
      <c r="L17" s="3">
        <f t="shared" si="1"/>
        <v>0</v>
      </c>
      <c r="M17" s="13"/>
      <c r="P17" s="30" t="s">
        <v>155</v>
      </c>
      <c r="Q17" s="31">
        <v>1.3</v>
      </c>
      <c r="R17" s="32"/>
    </row>
    <row r="18" spans="2:18">
      <c r="B18" s="34"/>
      <c r="C18" s="47" t="s">
        <v>10</v>
      </c>
      <c r="D18" s="22"/>
      <c r="E18" s="37"/>
      <c r="F18" s="2"/>
      <c r="G18" s="41"/>
      <c r="H18" s="22"/>
      <c r="I18" s="50">
        <v>0.14000000000000001</v>
      </c>
      <c r="J18" s="22"/>
      <c r="K18" s="6">
        <f t="shared" si="0"/>
        <v>0</v>
      </c>
      <c r="L18" s="3">
        <f t="shared" si="1"/>
        <v>0</v>
      </c>
      <c r="M18" s="13"/>
    </row>
    <row r="19" spans="2:18">
      <c r="B19" s="34"/>
      <c r="C19" s="47" t="s">
        <v>11</v>
      </c>
      <c r="D19" s="22"/>
      <c r="E19" s="37"/>
      <c r="F19" s="2"/>
      <c r="G19" s="41"/>
      <c r="H19" s="22"/>
      <c r="I19" s="50">
        <v>0.05</v>
      </c>
      <c r="J19" s="22"/>
      <c r="K19" s="6">
        <f t="shared" si="0"/>
        <v>0</v>
      </c>
      <c r="L19" s="3">
        <f t="shared" si="1"/>
        <v>0</v>
      </c>
      <c r="M19" s="13"/>
    </row>
    <row r="20" spans="2:18">
      <c r="B20" s="34"/>
      <c r="C20" s="47" t="s">
        <v>55</v>
      </c>
      <c r="D20" s="22"/>
      <c r="E20" s="37"/>
      <c r="F20" s="2"/>
      <c r="G20" s="41"/>
      <c r="H20" s="22"/>
      <c r="I20" s="50">
        <v>0.03</v>
      </c>
      <c r="J20" s="22"/>
      <c r="K20" s="6">
        <f t="shared" si="0"/>
        <v>0</v>
      </c>
      <c r="L20" s="3">
        <f t="shared" si="1"/>
        <v>0</v>
      </c>
      <c r="M20" s="13"/>
    </row>
    <row r="21" spans="2:18">
      <c r="B21" s="34"/>
      <c r="C21" s="47" t="s">
        <v>12</v>
      </c>
      <c r="D21" s="22"/>
      <c r="E21" s="37"/>
      <c r="F21" s="2"/>
      <c r="G21" s="41"/>
      <c r="H21" s="22"/>
      <c r="I21" s="50">
        <v>2.54</v>
      </c>
      <c r="J21" s="22"/>
      <c r="K21" s="6">
        <f t="shared" si="0"/>
        <v>0</v>
      </c>
      <c r="L21" s="3">
        <f t="shared" si="1"/>
        <v>0</v>
      </c>
      <c r="M21" s="13"/>
    </row>
    <row r="22" spans="2:18">
      <c r="B22" s="34"/>
      <c r="C22" s="47" t="s">
        <v>56</v>
      </c>
      <c r="D22" s="22"/>
      <c r="E22" s="37"/>
      <c r="F22" s="2"/>
      <c r="G22" s="41"/>
      <c r="H22" s="22"/>
      <c r="I22" s="50">
        <v>0.04</v>
      </c>
      <c r="J22" s="22"/>
      <c r="K22" s="6">
        <f t="shared" si="0"/>
        <v>0</v>
      </c>
      <c r="L22" s="3">
        <f t="shared" si="1"/>
        <v>0</v>
      </c>
      <c r="M22" s="13"/>
    </row>
    <row r="23" spans="2:18">
      <c r="B23" s="34"/>
      <c r="C23" s="47" t="s">
        <v>13</v>
      </c>
      <c r="D23" s="22"/>
      <c r="E23" s="37"/>
      <c r="F23" s="2"/>
      <c r="G23" s="41"/>
      <c r="H23" s="22"/>
      <c r="I23" s="50">
        <v>0.05</v>
      </c>
      <c r="J23" s="22"/>
      <c r="K23" s="6">
        <f t="shared" si="0"/>
        <v>0</v>
      </c>
      <c r="L23" s="3">
        <f t="shared" si="1"/>
        <v>0</v>
      </c>
      <c r="M23" s="13"/>
    </row>
    <row r="24" spans="2:18">
      <c r="B24" s="34"/>
      <c r="C24" s="47" t="s">
        <v>14</v>
      </c>
      <c r="D24" s="22"/>
      <c r="E24" s="37">
        <v>4</v>
      </c>
      <c r="F24" s="2" t="s">
        <v>88</v>
      </c>
      <c r="G24" s="41" t="s">
        <v>97</v>
      </c>
      <c r="H24" s="22"/>
      <c r="I24" s="50">
        <v>0.51</v>
      </c>
      <c r="J24" s="22"/>
      <c r="K24" s="6">
        <f t="shared" si="0"/>
        <v>2.04</v>
      </c>
      <c r="L24" s="3">
        <f t="shared" si="1"/>
        <v>2.6520000000000001</v>
      </c>
      <c r="M24" s="13"/>
    </row>
    <row r="25" spans="2:18">
      <c r="B25" s="34"/>
      <c r="C25" s="47" t="s">
        <v>15</v>
      </c>
      <c r="D25" s="22"/>
      <c r="E25" s="37"/>
      <c r="F25" s="2"/>
      <c r="G25" s="41"/>
      <c r="H25" s="22"/>
      <c r="I25" s="50">
        <v>0.23</v>
      </c>
      <c r="J25" s="22"/>
      <c r="K25" s="6">
        <f t="shared" si="0"/>
        <v>0</v>
      </c>
      <c r="L25" s="3">
        <f t="shared" si="1"/>
        <v>0</v>
      </c>
      <c r="M25" s="13"/>
    </row>
    <row r="26" spans="2:18">
      <c r="B26" s="34"/>
      <c r="C26" s="47" t="s">
        <v>16</v>
      </c>
      <c r="D26" s="22"/>
      <c r="E26" s="37"/>
      <c r="F26" s="2"/>
      <c r="G26" s="41"/>
      <c r="H26" s="22"/>
      <c r="I26" s="50">
        <v>0.81</v>
      </c>
      <c r="J26" s="22"/>
      <c r="K26" s="6">
        <f t="shared" si="0"/>
        <v>0</v>
      </c>
      <c r="L26" s="3">
        <f t="shared" si="1"/>
        <v>0</v>
      </c>
      <c r="M26" s="13"/>
    </row>
    <row r="27" spans="2:18">
      <c r="B27" s="34"/>
      <c r="C27" s="47" t="s">
        <v>17</v>
      </c>
      <c r="D27" s="22"/>
      <c r="E27" s="37"/>
      <c r="F27" s="2"/>
      <c r="G27" s="41"/>
      <c r="H27" s="22"/>
      <c r="I27" s="50">
        <v>0.18</v>
      </c>
      <c r="J27" s="22"/>
      <c r="K27" s="6">
        <f t="shared" si="0"/>
        <v>0</v>
      </c>
      <c r="L27" s="3">
        <f t="shared" si="1"/>
        <v>0</v>
      </c>
      <c r="M27" s="13"/>
    </row>
    <row r="28" spans="2:18">
      <c r="B28" s="34"/>
      <c r="C28" s="47" t="s">
        <v>18</v>
      </c>
      <c r="D28" s="22"/>
      <c r="E28" s="37">
        <v>2</v>
      </c>
      <c r="F28" s="2" t="s">
        <v>90</v>
      </c>
      <c r="G28" s="41" t="s">
        <v>95</v>
      </c>
      <c r="H28" s="22"/>
      <c r="I28" s="50">
        <v>1.85</v>
      </c>
      <c r="J28" s="22"/>
      <c r="K28" s="6">
        <f t="shared" si="0"/>
        <v>3.7</v>
      </c>
      <c r="L28" s="3">
        <f t="shared" si="1"/>
        <v>4.8100000000000005</v>
      </c>
      <c r="M28" s="13"/>
    </row>
    <row r="29" spans="2:18">
      <c r="B29" s="34"/>
      <c r="C29" s="47" t="s">
        <v>19</v>
      </c>
      <c r="D29" s="22"/>
      <c r="E29" s="37"/>
      <c r="F29" s="2"/>
      <c r="G29" s="41"/>
      <c r="H29" s="22"/>
      <c r="I29" s="50">
        <v>1.88</v>
      </c>
      <c r="J29" s="22"/>
      <c r="K29" s="6">
        <f t="shared" si="0"/>
        <v>0</v>
      </c>
      <c r="L29" s="3">
        <f t="shared" si="1"/>
        <v>0</v>
      </c>
      <c r="M29" s="13"/>
    </row>
    <row r="30" spans="2:18">
      <c r="B30" s="34"/>
      <c r="C30" s="47" t="s">
        <v>20</v>
      </c>
      <c r="D30" s="22"/>
      <c r="E30" s="37"/>
      <c r="F30" s="2"/>
      <c r="G30" s="41"/>
      <c r="H30" s="22"/>
      <c r="I30" s="50">
        <v>7.0000000000000007E-2</v>
      </c>
      <c r="J30" s="22"/>
      <c r="K30" s="6">
        <f t="shared" si="0"/>
        <v>0</v>
      </c>
      <c r="L30" s="3">
        <f t="shared" si="1"/>
        <v>0</v>
      </c>
      <c r="M30" s="13"/>
    </row>
    <row r="31" spans="2:18">
      <c r="B31" s="34"/>
      <c r="C31" s="47" t="s">
        <v>57</v>
      </c>
      <c r="D31" s="22"/>
      <c r="E31" s="37"/>
      <c r="F31" s="2"/>
      <c r="G31" s="41"/>
      <c r="H31" s="22"/>
      <c r="I31" s="50">
        <v>0.06</v>
      </c>
      <c r="J31" s="22"/>
      <c r="K31" s="6">
        <f t="shared" si="0"/>
        <v>0</v>
      </c>
      <c r="L31" s="3">
        <f t="shared" si="1"/>
        <v>0</v>
      </c>
      <c r="M31" s="13"/>
    </row>
    <row r="32" spans="2:18">
      <c r="B32" s="34"/>
      <c r="C32" s="47" t="s">
        <v>58</v>
      </c>
      <c r="D32" s="22"/>
      <c r="E32" s="37"/>
      <c r="F32" s="2"/>
      <c r="G32" s="41"/>
      <c r="H32" s="22"/>
      <c r="I32" s="50">
        <v>0.16</v>
      </c>
      <c r="J32" s="22"/>
      <c r="K32" s="6">
        <f t="shared" si="0"/>
        <v>0</v>
      </c>
      <c r="L32" s="3">
        <f t="shared" si="1"/>
        <v>0</v>
      </c>
      <c r="M32" s="13"/>
    </row>
    <row r="33" spans="2:13">
      <c r="B33" s="34"/>
      <c r="C33" s="47" t="s">
        <v>59</v>
      </c>
      <c r="D33" s="22"/>
      <c r="E33" s="37"/>
      <c r="F33" s="2"/>
      <c r="G33" s="41"/>
      <c r="H33" s="22"/>
      <c r="I33" s="50">
        <v>2.16</v>
      </c>
      <c r="J33" s="22"/>
      <c r="K33" s="6">
        <f t="shared" si="0"/>
        <v>0</v>
      </c>
      <c r="L33" s="3">
        <f t="shared" si="1"/>
        <v>0</v>
      </c>
      <c r="M33" s="13"/>
    </row>
    <row r="34" spans="2:13">
      <c r="B34" s="34"/>
      <c r="C34" s="47" t="s">
        <v>21</v>
      </c>
      <c r="D34" s="22"/>
      <c r="E34" s="37"/>
      <c r="F34" s="2"/>
      <c r="G34" s="41"/>
      <c r="H34" s="22"/>
      <c r="I34" s="50">
        <v>0.04</v>
      </c>
      <c r="J34" s="22"/>
      <c r="K34" s="6">
        <f t="shared" si="0"/>
        <v>0</v>
      </c>
      <c r="L34" s="3">
        <f t="shared" si="1"/>
        <v>0</v>
      </c>
      <c r="M34" s="13"/>
    </row>
    <row r="35" spans="2:13">
      <c r="B35" s="34"/>
      <c r="C35" s="47" t="s">
        <v>22</v>
      </c>
      <c r="D35" s="22"/>
      <c r="E35" s="37"/>
      <c r="F35" s="2"/>
      <c r="G35" s="41"/>
      <c r="H35" s="22"/>
      <c r="I35" s="50">
        <v>0.03</v>
      </c>
      <c r="J35" s="22"/>
      <c r="K35" s="6">
        <f t="shared" si="0"/>
        <v>0</v>
      </c>
      <c r="L35" s="3">
        <f t="shared" si="1"/>
        <v>0</v>
      </c>
      <c r="M35" s="13"/>
    </row>
    <row r="36" spans="2:13">
      <c r="B36" s="34"/>
      <c r="C36" s="47" t="s">
        <v>23</v>
      </c>
      <c r="D36" s="22"/>
      <c r="E36" s="37"/>
      <c r="F36" s="2"/>
      <c r="G36" s="41"/>
      <c r="H36" s="22"/>
      <c r="I36" s="50">
        <f>1.39*2</f>
        <v>2.78</v>
      </c>
      <c r="J36" s="22"/>
      <c r="K36" s="6">
        <f t="shared" si="0"/>
        <v>0</v>
      </c>
      <c r="L36" s="3">
        <f t="shared" si="1"/>
        <v>0</v>
      </c>
      <c r="M36" s="13"/>
    </row>
    <row r="37" spans="2:13">
      <c r="B37" s="34"/>
      <c r="C37" s="47" t="s">
        <v>24</v>
      </c>
      <c r="D37" s="22"/>
      <c r="E37" s="37"/>
      <c r="F37" s="2"/>
      <c r="G37" s="41"/>
      <c r="H37" s="22"/>
      <c r="I37" s="50">
        <v>0.04</v>
      </c>
      <c r="J37" s="22"/>
      <c r="K37" s="6">
        <f t="shared" si="0"/>
        <v>0</v>
      </c>
      <c r="L37" s="3">
        <f t="shared" si="1"/>
        <v>0</v>
      </c>
      <c r="M37" s="13"/>
    </row>
    <row r="38" spans="2:13">
      <c r="B38" s="34"/>
      <c r="C38" s="47" t="s">
        <v>60</v>
      </c>
      <c r="D38" s="22"/>
      <c r="E38" s="37"/>
      <c r="F38" s="2"/>
      <c r="G38" s="41"/>
      <c r="H38" s="22"/>
      <c r="I38" s="50">
        <v>0.04</v>
      </c>
      <c r="J38" s="22"/>
      <c r="K38" s="6">
        <f t="shared" si="0"/>
        <v>0</v>
      </c>
      <c r="L38" s="3">
        <f t="shared" si="1"/>
        <v>0</v>
      </c>
      <c r="M38" s="13"/>
    </row>
    <row r="39" spans="2:13">
      <c r="B39" s="34"/>
      <c r="C39" s="47" t="s">
        <v>61</v>
      </c>
      <c r="D39" s="22"/>
      <c r="E39" s="37"/>
      <c r="F39" s="2"/>
      <c r="G39" s="41"/>
      <c r="H39" s="22"/>
      <c r="I39" s="50">
        <v>0.32</v>
      </c>
      <c r="J39" s="22"/>
      <c r="K39" s="6">
        <f t="shared" si="0"/>
        <v>0</v>
      </c>
      <c r="L39" s="3">
        <f t="shared" si="1"/>
        <v>0</v>
      </c>
      <c r="M39" s="13"/>
    </row>
    <row r="40" spans="2:13">
      <c r="B40" s="34"/>
      <c r="C40" s="47" t="s">
        <v>62</v>
      </c>
      <c r="D40" s="22"/>
      <c r="E40" s="37"/>
      <c r="F40" s="2"/>
      <c r="G40" s="41"/>
      <c r="H40" s="22"/>
      <c r="I40" s="50">
        <v>0.47</v>
      </c>
      <c r="J40" s="22"/>
      <c r="K40" s="6">
        <f t="shared" si="0"/>
        <v>0</v>
      </c>
      <c r="L40" s="3">
        <f t="shared" si="1"/>
        <v>0</v>
      </c>
      <c r="M40" s="13"/>
    </row>
    <row r="41" spans="2:13">
      <c r="B41" s="34"/>
      <c r="C41" s="47" t="s">
        <v>25</v>
      </c>
      <c r="D41" s="22"/>
      <c r="E41" s="37"/>
      <c r="F41" s="2"/>
      <c r="G41" s="41"/>
      <c r="H41" s="22"/>
      <c r="I41" s="50">
        <v>0.94</v>
      </c>
      <c r="J41" s="22"/>
      <c r="K41" s="6">
        <f t="shared" si="0"/>
        <v>0</v>
      </c>
      <c r="L41" s="3">
        <f t="shared" si="1"/>
        <v>0</v>
      </c>
      <c r="M41" s="13"/>
    </row>
    <row r="42" spans="2:13">
      <c r="B42" s="34"/>
      <c r="C42" s="47" t="s">
        <v>26</v>
      </c>
      <c r="D42" s="22"/>
      <c r="E42" s="37"/>
      <c r="F42" s="2"/>
      <c r="G42" s="41"/>
      <c r="H42" s="22"/>
      <c r="I42" s="50">
        <v>0.05</v>
      </c>
      <c r="J42" s="22"/>
      <c r="K42" s="6">
        <f t="shared" si="0"/>
        <v>0</v>
      </c>
      <c r="L42" s="3">
        <f t="shared" si="1"/>
        <v>0</v>
      </c>
      <c r="M42" s="13"/>
    </row>
    <row r="43" spans="2:13">
      <c r="B43" s="34"/>
      <c r="C43" s="47" t="s">
        <v>63</v>
      </c>
      <c r="D43" s="22"/>
      <c r="E43" s="37"/>
      <c r="F43" s="2"/>
      <c r="G43" s="41"/>
      <c r="H43" s="22"/>
      <c r="I43" s="50">
        <v>0.04</v>
      </c>
      <c r="J43" s="22"/>
      <c r="K43" s="6">
        <f t="shared" si="0"/>
        <v>0</v>
      </c>
      <c r="L43" s="3">
        <f t="shared" si="1"/>
        <v>0</v>
      </c>
      <c r="M43" s="13"/>
    </row>
    <row r="44" spans="2:13">
      <c r="B44" s="34"/>
      <c r="C44" s="47" t="s">
        <v>27</v>
      </c>
      <c r="D44" s="22"/>
      <c r="E44" s="37"/>
      <c r="F44" s="2"/>
      <c r="G44" s="41"/>
      <c r="H44" s="22"/>
      <c r="I44" s="50">
        <v>0.15</v>
      </c>
      <c r="J44" s="22"/>
      <c r="K44" s="6">
        <f t="shared" si="0"/>
        <v>0</v>
      </c>
      <c r="L44" s="3">
        <f t="shared" si="1"/>
        <v>0</v>
      </c>
      <c r="M44" s="13"/>
    </row>
    <row r="45" spans="2:13">
      <c r="B45" s="34"/>
      <c r="C45" s="47" t="s">
        <v>64</v>
      </c>
      <c r="D45" s="22"/>
      <c r="E45" s="37"/>
      <c r="F45" s="2"/>
      <c r="G45" s="41"/>
      <c r="H45" s="22"/>
      <c r="I45" s="50">
        <v>1.1000000000000001</v>
      </c>
      <c r="J45" s="22"/>
      <c r="K45" s="6">
        <f t="shared" si="0"/>
        <v>0</v>
      </c>
      <c r="L45" s="3">
        <f t="shared" si="1"/>
        <v>0</v>
      </c>
      <c r="M45" s="13"/>
    </row>
    <row r="46" spans="2:13">
      <c r="B46" s="34"/>
      <c r="C46" s="47" t="s">
        <v>28</v>
      </c>
      <c r="D46" s="22"/>
      <c r="E46" s="37"/>
      <c r="F46" s="2"/>
      <c r="G46" s="41"/>
      <c r="H46" s="22"/>
      <c r="I46" s="50">
        <v>0.05</v>
      </c>
      <c r="J46" s="22"/>
      <c r="K46" s="6">
        <f t="shared" si="0"/>
        <v>0</v>
      </c>
      <c r="L46" s="3">
        <f t="shared" si="1"/>
        <v>0</v>
      </c>
      <c r="M46" s="13"/>
    </row>
    <row r="47" spans="2:13">
      <c r="B47" s="34"/>
      <c r="C47" s="47" t="s">
        <v>29</v>
      </c>
      <c r="D47" s="22"/>
      <c r="E47" s="37"/>
      <c r="F47" s="2"/>
      <c r="G47" s="41"/>
      <c r="H47" s="22"/>
      <c r="I47" s="50">
        <v>4.59</v>
      </c>
      <c r="J47" s="22"/>
      <c r="K47" s="6">
        <f t="shared" si="0"/>
        <v>0</v>
      </c>
      <c r="L47" s="3">
        <f t="shared" si="1"/>
        <v>0</v>
      </c>
      <c r="M47" s="13"/>
    </row>
    <row r="48" spans="2:13">
      <c r="B48" s="34"/>
      <c r="C48" s="47" t="s">
        <v>30</v>
      </c>
      <c r="D48" s="22"/>
      <c r="E48" s="37"/>
      <c r="F48" s="2"/>
      <c r="G48" s="41"/>
      <c r="H48" s="22"/>
      <c r="I48" s="50">
        <v>4.5</v>
      </c>
      <c r="J48" s="22"/>
      <c r="K48" s="6">
        <f t="shared" si="0"/>
        <v>0</v>
      </c>
      <c r="L48" s="3">
        <f t="shared" si="1"/>
        <v>0</v>
      </c>
      <c r="M48" s="13"/>
    </row>
    <row r="49" spans="2:13">
      <c r="B49" s="34"/>
      <c r="C49" s="47" t="s">
        <v>84</v>
      </c>
      <c r="D49" s="22"/>
      <c r="E49" s="37"/>
      <c r="F49" s="2"/>
      <c r="G49" s="41"/>
      <c r="H49" s="22"/>
      <c r="I49" s="50">
        <v>0.1</v>
      </c>
      <c r="J49" s="22"/>
      <c r="K49" s="6">
        <f t="shared" si="0"/>
        <v>0</v>
      </c>
      <c r="L49" s="3">
        <f t="shared" si="1"/>
        <v>0</v>
      </c>
      <c r="M49" s="13"/>
    </row>
    <row r="50" spans="2:13">
      <c r="B50" s="34"/>
      <c r="C50" s="47" t="s">
        <v>65</v>
      </c>
      <c r="D50" s="22"/>
      <c r="E50" s="37"/>
      <c r="F50" s="2"/>
      <c r="G50" s="41"/>
      <c r="H50" s="22"/>
      <c r="I50" s="50">
        <v>0.06</v>
      </c>
      <c r="J50" s="22"/>
      <c r="K50" s="6">
        <f t="shared" si="0"/>
        <v>0</v>
      </c>
      <c r="L50" s="3">
        <f t="shared" si="1"/>
        <v>0</v>
      </c>
      <c r="M50" s="13"/>
    </row>
    <row r="51" spans="2:13">
      <c r="B51" s="34"/>
      <c r="C51" s="47" t="s">
        <v>31</v>
      </c>
      <c r="D51" s="22"/>
      <c r="E51" s="37"/>
      <c r="F51" s="2"/>
      <c r="G51" s="41"/>
      <c r="H51" s="22"/>
      <c r="I51" s="50">
        <v>0.12</v>
      </c>
      <c r="J51" s="22"/>
      <c r="K51" s="6">
        <f t="shared" si="0"/>
        <v>0</v>
      </c>
      <c r="L51" s="3">
        <f t="shared" si="1"/>
        <v>0</v>
      </c>
      <c r="M51" s="13"/>
    </row>
    <row r="52" spans="2:13">
      <c r="B52" s="34"/>
      <c r="C52" s="47" t="s">
        <v>32</v>
      </c>
      <c r="D52" s="22"/>
      <c r="E52" s="37"/>
      <c r="F52" s="2"/>
      <c r="G52" s="41"/>
      <c r="H52" s="22"/>
      <c r="I52" s="50">
        <v>0.03</v>
      </c>
      <c r="J52" s="22"/>
      <c r="K52" s="6">
        <f t="shared" si="0"/>
        <v>0</v>
      </c>
      <c r="L52" s="3">
        <f t="shared" si="1"/>
        <v>0</v>
      </c>
      <c r="M52" s="13"/>
    </row>
    <row r="53" spans="2:13">
      <c r="B53" s="34"/>
      <c r="C53" s="47" t="s">
        <v>66</v>
      </c>
      <c r="D53" s="22"/>
      <c r="E53" s="37"/>
      <c r="F53" s="2"/>
      <c r="G53" s="41"/>
      <c r="H53" s="22"/>
      <c r="I53" s="50">
        <v>0.04</v>
      </c>
      <c r="J53" s="22"/>
      <c r="K53" s="6">
        <f t="shared" si="0"/>
        <v>0</v>
      </c>
      <c r="L53" s="3">
        <f t="shared" si="1"/>
        <v>0</v>
      </c>
      <c r="M53" s="13"/>
    </row>
    <row r="54" spans="2:13">
      <c r="B54" s="34"/>
      <c r="C54" s="47" t="s">
        <v>67</v>
      </c>
      <c r="D54" s="22"/>
      <c r="E54" s="37"/>
      <c r="F54" s="2"/>
      <c r="G54" s="41"/>
      <c r="H54" s="22"/>
      <c r="I54" s="50">
        <v>0.05</v>
      </c>
      <c r="J54" s="22"/>
      <c r="K54" s="6">
        <f t="shared" si="0"/>
        <v>0</v>
      </c>
      <c r="L54" s="3">
        <f t="shared" si="1"/>
        <v>0</v>
      </c>
      <c r="M54" s="13"/>
    </row>
    <row r="55" spans="2:13">
      <c r="B55" s="34"/>
      <c r="C55" s="47" t="s">
        <v>33</v>
      </c>
      <c r="D55" s="22"/>
      <c r="E55" s="37"/>
      <c r="F55" s="2"/>
      <c r="G55" s="41"/>
      <c r="H55" s="22"/>
      <c r="I55" s="50">
        <v>0.52</v>
      </c>
      <c r="J55" s="22"/>
      <c r="K55" s="6">
        <f t="shared" si="0"/>
        <v>0</v>
      </c>
      <c r="L55" s="3">
        <f t="shared" si="1"/>
        <v>0</v>
      </c>
      <c r="M55" s="13"/>
    </row>
    <row r="56" spans="2:13">
      <c r="B56" s="34"/>
      <c r="C56" s="47" t="s">
        <v>68</v>
      </c>
      <c r="D56" s="22"/>
      <c r="E56" s="37"/>
      <c r="F56" s="2"/>
      <c r="G56" s="41"/>
      <c r="H56" s="22"/>
      <c r="I56" s="50">
        <v>0.18</v>
      </c>
      <c r="J56" s="22"/>
      <c r="K56" s="6">
        <f t="shared" si="0"/>
        <v>0</v>
      </c>
      <c r="L56" s="3">
        <f t="shared" si="1"/>
        <v>0</v>
      </c>
      <c r="M56" s="13"/>
    </row>
    <row r="57" spans="2:13">
      <c r="B57" s="34"/>
      <c r="C57" s="47" t="s">
        <v>69</v>
      </c>
      <c r="D57" s="22"/>
      <c r="E57" s="37"/>
      <c r="F57" s="2"/>
      <c r="G57" s="41"/>
      <c r="H57" s="22"/>
      <c r="I57" s="50">
        <v>0.03</v>
      </c>
      <c r="J57" s="22"/>
      <c r="K57" s="6">
        <f t="shared" si="0"/>
        <v>0</v>
      </c>
      <c r="L57" s="3">
        <f t="shared" si="1"/>
        <v>0</v>
      </c>
      <c r="M57" s="13"/>
    </row>
    <row r="58" spans="2:13">
      <c r="B58" s="34"/>
      <c r="C58" s="47" t="s">
        <v>70</v>
      </c>
      <c r="D58" s="22"/>
      <c r="E58" s="37"/>
      <c r="F58" s="2"/>
      <c r="G58" s="41"/>
      <c r="H58" s="22"/>
      <c r="I58" s="50">
        <v>0.18</v>
      </c>
      <c r="J58" s="22"/>
      <c r="K58" s="6">
        <f t="shared" si="0"/>
        <v>0</v>
      </c>
      <c r="L58" s="3">
        <f t="shared" si="1"/>
        <v>0</v>
      </c>
      <c r="M58" s="13"/>
    </row>
    <row r="59" spans="2:13">
      <c r="B59" s="34"/>
      <c r="C59" s="47" t="s">
        <v>71</v>
      </c>
      <c r="D59" s="22"/>
      <c r="E59" s="37"/>
      <c r="F59" s="2"/>
      <c r="G59" s="41"/>
      <c r="H59" s="22"/>
      <c r="I59" s="50">
        <v>0.04</v>
      </c>
      <c r="J59" s="22"/>
      <c r="K59" s="6">
        <f t="shared" si="0"/>
        <v>0</v>
      </c>
      <c r="L59" s="3">
        <f t="shared" si="1"/>
        <v>0</v>
      </c>
      <c r="M59" s="13"/>
    </row>
    <row r="60" spans="2:13">
      <c r="B60" s="34"/>
      <c r="C60" s="47" t="s">
        <v>34</v>
      </c>
      <c r="D60" s="22"/>
      <c r="E60" s="37"/>
      <c r="F60" s="2"/>
      <c r="G60" s="41"/>
      <c r="H60" s="22"/>
      <c r="I60" s="50">
        <v>0.11</v>
      </c>
      <c r="J60" s="22"/>
      <c r="K60" s="6">
        <f t="shared" si="0"/>
        <v>0</v>
      </c>
      <c r="L60" s="3">
        <f t="shared" si="1"/>
        <v>0</v>
      </c>
      <c r="M60" s="13"/>
    </row>
    <row r="61" spans="2:13">
      <c r="B61" s="34"/>
      <c r="C61" s="47" t="s">
        <v>35</v>
      </c>
      <c r="D61" s="22"/>
      <c r="E61" s="37"/>
      <c r="F61" s="2"/>
      <c r="G61" s="41"/>
      <c r="H61" s="22"/>
      <c r="I61" s="50">
        <v>7.0000000000000007E-2</v>
      </c>
      <c r="J61" s="22"/>
      <c r="K61" s="6">
        <f t="shared" si="0"/>
        <v>0</v>
      </c>
      <c r="L61" s="3">
        <f t="shared" si="1"/>
        <v>0</v>
      </c>
      <c r="M61" s="13"/>
    </row>
    <row r="62" spans="2:13">
      <c r="B62" s="34"/>
      <c r="C62" s="47" t="s">
        <v>72</v>
      </c>
      <c r="D62" s="22"/>
      <c r="E62" s="37"/>
      <c r="F62" s="2"/>
      <c r="G62" s="41"/>
      <c r="H62" s="22"/>
      <c r="I62" s="50">
        <v>1.89</v>
      </c>
      <c r="J62" s="22"/>
      <c r="K62" s="6">
        <f t="shared" si="0"/>
        <v>0</v>
      </c>
      <c r="L62" s="3">
        <f t="shared" si="1"/>
        <v>0</v>
      </c>
      <c r="M62" s="13"/>
    </row>
    <row r="63" spans="2:13">
      <c r="B63" s="34"/>
      <c r="C63" s="47" t="s">
        <v>50</v>
      </c>
      <c r="D63" s="22"/>
      <c r="E63" s="37"/>
      <c r="F63" s="2"/>
      <c r="G63" s="41"/>
      <c r="H63" s="22"/>
      <c r="I63" s="50">
        <v>4.72</v>
      </c>
      <c r="J63" s="22"/>
      <c r="K63" s="6">
        <f t="shared" si="0"/>
        <v>0</v>
      </c>
      <c r="L63" s="3">
        <f t="shared" si="1"/>
        <v>0</v>
      </c>
      <c r="M63" s="13"/>
    </row>
    <row r="64" spans="2:13">
      <c r="B64" s="34"/>
      <c r="C64" s="47" t="s">
        <v>73</v>
      </c>
      <c r="D64" s="22"/>
      <c r="E64" s="37"/>
      <c r="F64" s="2"/>
      <c r="G64" s="41"/>
      <c r="H64" s="22"/>
      <c r="I64" s="50">
        <v>0.05</v>
      </c>
      <c r="J64" s="22"/>
      <c r="K64" s="6">
        <f t="shared" si="0"/>
        <v>0</v>
      </c>
      <c r="L64" s="3">
        <f t="shared" si="1"/>
        <v>0</v>
      </c>
      <c r="M64" s="13"/>
    </row>
    <row r="65" spans="2:13">
      <c r="B65" s="34"/>
      <c r="C65" s="47" t="s">
        <v>36</v>
      </c>
      <c r="D65" s="22"/>
      <c r="E65" s="37"/>
      <c r="F65" s="2"/>
      <c r="G65" s="41"/>
      <c r="H65" s="22"/>
      <c r="I65" s="50">
        <v>0.04</v>
      </c>
      <c r="J65" s="22"/>
      <c r="K65" s="6">
        <f t="shared" si="0"/>
        <v>0</v>
      </c>
      <c r="L65" s="3">
        <f t="shared" si="1"/>
        <v>0</v>
      </c>
      <c r="M65" s="13"/>
    </row>
    <row r="66" spans="2:13">
      <c r="B66" s="34"/>
      <c r="C66" s="47" t="s">
        <v>74</v>
      </c>
      <c r="D66" s="22"/>
      <c r="E66" s="37"/>
      <c r="F66" s="2"/>
      <c r="G66" s="41"/>
      <c r="H66" s="22"/>
      <c r="I66" s="50">
        <v>0.03</v>
      </c>
      <c r="J66" s="22"/>
      <c r="K66" s="6">
        <f t="shared" si="0"/>
        <v>0</v>
      </c>
      <c r="L66" s="3">
        <f t="shared" si="1"/>
        <v>0</v>
      </c>
      <c r="M66" s="13"/>
    </row>
    <row r="67" spans="2:13">
      <c r="B67" s="34"/>
      <c r="C67" s="47" t="s">
        <v>37</v>
      </c>
      <c r="D67" s="22"/>
      <c r="E67" s="37"/>
      <c r="F67" s="2"/>
      <c r="G67" s="41"/>
      <c r="H67" s="22"/>
      <c r="I67" s="50">
        <v>0.05</v>
      </c>
      <c r="J67" s="22"/>
      <c r="K67" s="6">
        <f t="shared" si="0"/>
        <v>0</v>
      </c>
      <c r="L67" s="3">
        <f t="shared" si="1"/>
        <v>0</v>
      </c>
      <c r="M67" s="13"/>
    </row>
    <row r="68" spans="2:13">
      <c r="B68" s="34"/>
      <c r="C68" s="47" t="s">
        <v>38</v>
      </c>
      <c r="D68" s="22"/>
      <c r="E68" s="37"/>
      <c r="F68" s="2"/>
      <c r="G68" s="41"/>
      <c r="H68" s="22"/>
      <c r="I68" s="50">
        <v>7.0000000000000007E-2</v>
      </c>
      <c r="J68" s="22"/>
      <c r="K68" s="6">
        <f t="shared" si="0"/>
        <v>0</v>
      </c>
      <c r="L68" s="3">
        <f t="shared" si="1"/>
        <v>0</v>
      </c>
      <c r="M68" s="13"/>
    </row>
    <row r="69" spans="2:13">
      <c r="B69" s="34"/>
      <c r="C69" s="47" t="s">
        <v>39</v>
      </c>
      <c r="D69" s="22"/>
      <c r="E69" s="37"/>
      <c r="F69" s="2"/>
      <c r="G69" s="41"/>
      <c r="H69" s="22"/>
      <c r="I69" s="50">
        <v>0.04</v>
      </c>
      <c r="J69" s="22"/>
      <c r="K69" s="6">
        <f t="shared" si="0"/>
        <v>0</v>
      </c>
      <c r="L69" s="3">
        <f t="shared" si="1"/>
        <v>0</v>
      </c>
      <c r="M69" s="13"/>
    </row>
    <row r="70" spans="2:13">
      <c r="B70" s="34"/>
      <c r="C70" s="47" t="s">
        <v>40</v>
      </c>
      <c r="D70" s="22"/>
      <c r="E70" s="37"/>
      <c r="F70" s="2"/>
      <c r="G70" s="41"/>
      <c r="H70" s="22"/>
      <c r="I70" s="50">
        <v>0.04</v>
      </c>
      <c r="J70" s="22"/>
      <c r="K70" s="6">
        <f t="shared" si="0"/>
        <v>0</v>
      </c>
      <c r="L70" s="3">
        <f t="shared" si="1"/>
        <v>0</v>
      </c>
      <c r="M70" s="13"/>
    </row>
    <row r="71" spans="2:13">
      <c r="B71" s="34"/>
      <c r="C71" s="47" t="s">
        <v>41</v>
      </c>
      <c r="D71" s="22"/>
      <c r="E71" s="37"/>
      <c r="F71" s="2"/>
      <c r="G71" s="41"/>
      <c r="H71" s="22"/>
      <c r="I71" s="50">
        <v>0.03</v>
      </c>
      <c r="J71" s="22"/>
      <c r="K71" s="6">
        <f t="shared" si="0"/>
        <v>0</v>
      </c>
      <c r="L71" s="3">
        <f t="shared" si="1"/>
        <v>0</v>
      </c>
      <c r="M71" s="13"/>
    </row>
    <row r="72" spans="2:13">
      <c r="B72" s="34"/>
      <c r="C72" s="47" t="s">
        <v>51</v>
      </c>
      <c r="D72" s="22"/>
      <c r="E72" s="37"/>
      <c r="F72" s="2"/>
      <c r="G72" s="41"/>
      <c r="H72" s="22"/>
      <c r="I72" s="50">
        <v>0.08</v>
      </c>
      <c r="J72" s="22"/>
      <c r="K72" s="6">
        <f t="shared" si="0"/>
        <v>0</v>
      </c>
      <c r="L72" s="3">
        <f t="shared" si="1"/>
        <v>0</v>
      </c>
      <c r="M72" s="13"/>
    </row>
    <row r="73" spans="2:13">
      <c r="B73" s="34"/>
      <c r="C73" s="47" t="s">
        <v>42</v>
      </c>
      <c r="D73" s="22"/>
      <c r="E73" s="37"/>
      <c r="F73" s="2"/>
      <c r="G73" s="41"/>
      <c r="H73" s="22"/>
      <c r="I73" s="50">
        <v>0.05</v>
      </c>
      <c r="J73" s="22"/>
      <c r="K73" s="6">
        <f t="shared" ref="K73:K120" si="2">I73*E73</f>
        <v>0</v>
      </c>
      <c r="L73" s="3">
        <f t="shared" si="1"/>
        <v>0</v>
      </c>
      <c r="M73" s="13"/>
    </row>
    <row r="74" spans="2:13">
      <c r="B74" s="34"/>
      <c r="C74" s="47" t="s">
        <v>75</v>
      </c>
      <c r="D74" s="22"/>
      <c r="E74" s="37"/>
      <c r="F74" s="2"/>
      <c r="G74" s="41"/>
      <c r="H74" s="22"/>
      <c r="I74" s="50">
        <v>0.06</v>
      </c>
      <c r="J74" s="22"/>
      <c r="K74" s="6">
        <f t="shared" si="2"/>
        <v>0</v>
      </c>
      <c r="L74" s="3">
        <f t="shared" ref="L74:L120" si="3">(I74*E74)*$Q$17</f>
        <v>0</v>
      </c>
      <c r="M74" s="13"/>
    </row>
    <row r="75" spans="2:13">
      <c r="B75" s="34"/>
      <c r="C75" s="47" t="s">
        <v>76</v>
      </c>
      <c r="D75" s="22"/>
      <c r="E75" s="37"/>
      <c r="F75" s="2"/>
      <c r="G75" s="41"/>
      <c r="H75" s="22"/>
      <c r="I75" s="50">
        <v>0.33</v>
      </c>
      <c r="J75" s="22"/>
      <c r="K75" s="6">
        <f t="shared" si="2"/>
        <v>0</v>
      </c>
      <c r="L75" s="3">
        <f t="shared" si="3"/>
        <v>0</v>
      </c>
      <c r="M75" s="13"/>
    </row>
    <row r="76" spans="2:13">
      <c r="B76" s="34"/>
      <c r="C76" s="47" t="s">
        <v>43</v>
      </c>
      <c r="D76" s="22"/>
      <c r="E76" s="37"/>
      <c r="F76" s="2"/>
      <c r="G76" s="41"/>
      <c r="H76" s="22"/>
      <c r="I76" s="50">
        <v>7.0000000000000007E-2</v>
      </c>
      <c r="J76" s="22"/>
      <c r="K76" s="6">
        <f t="shared" si="2"/>
        <v>0</v>
      </c>
      <c r="L76" s="3">
        <f t="shared" si="3"/>
        <v>0</v>
      </c>
      <c r="M76" s="13"/>
    </row>
    <row r="77" spans="2:13">
      <c r="B77" s="34"/>
      <c r="C77" s="47" t="s">
        <v>77</v>
      </c>
      <c r="D77" s="22"/>
      <c r="E77" s="37"/>
      <c r="F77" s="2"/>
      <c r="G77" s="41"/>
      <c r="H77" s="22"/>
      <c r="I77" s="50">
        <v>0.05</v>
      </c>
      <c r="J77" s="22"/>
      <c r="K77" s="6">
        <f t="shared" si="2"/>
        <v>0</v>
      </c>
      <c r="L77" s="3">
        <f t="shared" si="3"/>
        <v>0</v>
      </c>
      <c r="M77" s="13"/>
    </row>
    <row r="78" spans="2:13">
      <c r="B78" s="34"/>
      <c r="C78" s="47" t="s">
        <v>78</v>
      </c>
      <c r="D78" s="22"/>
      <c r="E78" s="37"/>
      <c r="F78" s="2"/>
      <c r="G78" s="41"/>
      <c r="H78" s="22"/>
      <c r="I78" s="50">
        <v>0.04</v>
      </c>
      <c r="J78" s="22"/>
      <c r="K78" s="6">
        <f t="shared" si="2"/>
        <v>0</v>
      </c>
      <c r="L78" s="3">
        <f t="shared" si="3"/>
        <v>0</v>
      </c>
      <c r="M78" s="13"/>
    </row>
    <row r="79" spans="2:13">
      <c r="B79" s="34"/>
      <c r="C79" s="47" t="s">
        <v>79</v>
      </c>
      <c r="D79" s="22"/>
      <c r="E79" s="37"/>
      <c r="F79" s="2"/>
      <c r="G79" s="41"/>
      <c r="H79" s="22"/>
      <c r="I79" s="50">
        <v>17.600000000000001</v>
      </c>
      <c r="J79" s="22"/>
      <c r="K79" s="6">
        <f t="shared" si="2"/>
        <v>0</v>
      </c>
      <c r="L79" s="3">
        <f t="shared" si="3"/>
        <v>0</v>
      </c>
      <c r="M79" s="13"/>
    </row>
    <row r="80" spans="2:13">
      <c r="B80" s="34"/>
      <c r="C80" s="47" t="s">
        <v>44</v>
      </c>
      <c r="D80" s="22"/>
      <c r="E80" s="37"/>
      <c r="F80" s="2"/>
      <c r="G80" s="41"/>
      <c r="H80" s="22"/>
      <c r="I80" s="50">
        <v>0.05</v>
      </c>
      <c r="J80" s="22"/>
      <c r="K80" s="6">
        <f t="shared" si="2"/>
        <v>0</v>
      </c>
      <c r="L80" s="3">
        <f t="shared" si="3"/>
        <v>0</v>
      </c>
      <c r="M80" s="13"/>
    </row>
    <row r="81" spans="2:13">
      <c r="B81" s="34"/>
      <c r="C81" s="47" t="s">
        <v>45</v>
      </c>
      <c r="D81" s="22"/>
      <c r="E81" s="37"/>
      <c r="F81" s="2"/>
      <c r="G81" s="41"/>
      <c r="H81" s="22"/>
      <c r="I81" s="51">
        <v>0.03</v>
      </c>
      <c r="J81" s="22"/>
      <c r="K81" s="6">
        <f t="shared" si="2"/>
        <v>0</v>
      </c>
      <c r="L81" s="3">
        <f t="shared" si="3"/>
        <v>0</v>
      </c>
      <c r="M81" s="13"/>
    </row>
    <row r="82" spans="2:13">
      <c r="B82" s="34"/>
      <c r="C82" s="47" t="s">
        <v>46</v>
      </c>
      <c r="D82" s="22"/>
      <c r="E82" s="37"/>
      <c r="F82" s="2"/>
      <c r="G82" s="41"/>
      <c r="H82" s="22"/>
      <c r="I82" s="50">
        <v>0.06</v>
      </c>
      <c r="J82" s="22"/>
      <c r="K82" s="6">
        <f t="shared" si="2"/>
        <v>0</v>
      </c>
      <c r="L82" s="3">
        <f t="shared" si="3"/>
        <v>0</v>
      </c>
      <c r="M82" s="13"/>
    </row>
    <row r="83" spans="2:13">
      <c r="B83" s="34"/>
      <c r="C83" s="47" t="s">
        <v>47</v>
      </c>
      <c r="D83" s="22"/>
      <c r="E83" s="37"/>
      <c r="F83" s="2"/>
      <c r="G83" s="41"/>
      <c r="H83" s="22"/>
      <c r="I83" s="50">
        <v>0.03</v>
      </c>
      <c r="J83" s="22"/>
      <c r="K83" s="6">
        <f t="shared" si="2"/>
        <v>0</v>
      </c>
      <c r="L83" s="3">
        <f t="shared" si="3"/>
        <v>0</v>
      </c>
      <c r="M83" s="13"/>
    </row>
    <row r="84" spans="2:13">
      <c r="B84" s="34"/>
      <c r="C84" s="47" t="s">
        <v>80</v>
      </c>
      <c r="D84" s="22"/>
      <c r="E84" s="37"/>
      <c r="F84" s="2"/>
      <c r="G84" s="41"/>
      <c r="H84" s="22"/>
      <c r="I84" s="50">
        <v>7.0000000000000007E-2</v>
      </c>
      <c r="J84" s="22"/>
      <c r="K84" s="6">
        <f t="shared" si="2"/>
        <v>0</v>
      </c>
      <c r="L84" s="3">
        <f t="shared" si="3"/>
        <v>0</v>
      </c>
      <c r="M84" s="13"/>
    </row>
    <row r="85" spans="2:13">
      <c r="B85" s="34"/>
      <c r="C85" s="47" t="s">
        <v>81</v>
      </c>
      <c r="D85" s="22"/>
      <c r="E85" s="37"/>
      <c r="F85" s="2"/>
      <c r="G85" s="41"/>
      <c r="H85" s="22"/>
      <c r="I85" s="50">
        <v>0.05</v>
      </c>
      <c r="J85" s="22"/>
      <c r="K85" s="6">
        <f t="shared" si="2"/>
        <v>0</v>
      </c>
      <c r="L85" s="3">
        <f t="shared" si="3"/>
        <v>0</v>
      </c>
      <c r="M85" s="13"/>
    </row>
    <row r="86" spans="2:13">
      <c r="B86" s="34"/>
      <c r="C86" s="47" t="s">
        <v>48</v>
      </c>
      <c r="D86" s="22"/>
      <c r="E86" s="37"/>
      <c r="F86" s="2"/>
      <c r="G86" s="41"/>
      <c r="H86" s="22"/>
      <c r="I86" s="50">
        <v>2.15</v>
      </c>
      <c r="J86" s="22"/>
      <c r="K86" s="6">
        <f t="shared" si="2"/>
        <v>0</v>
      </c>
      <c r="L86" s="3">
        <f t="shared" si="3"/>
        <v>0</v>
      </c>
      <c r="M86" s="13"/>
    </row>
    <row r="87" spans="2:13">
      <c r="B87" s="34"/>
      <c r="C87" s="47" t="s">
        <v>82</v>
      </c>
      <c r="D87" s="22"/>
      <c r="E87" s="37"/>
      <c r="F87" s="2"/>
      <c r="G87" s="41"/>
      <c r="H87" s="22"/>
      <c r="I87" s="50">
        <v>0.05</v>
      </c>
      <c r="J87" s="22"/>
      <c r="K87" s="6">
        <f t="shared" si="2"/>
        <v>0</v>
      </c>
      <c r="L87" s="3">
        <f t="shared" si="3"/>
        <v>0</v>
      </c>
      <c r="M87" s="13"/>
    </row>
    <row r="88" spans="2:13">
      <c r="B88" s="34"/>
      <c r="C88" s="47" t="s">
        <v>49</v>
      </c>
      <c r="D88" s="22"/>
      <c r="E88" s="37"/>
      <c r="F88" s="2"/>
      <c r="G88" s="41"/>
      <c r="H88" s="22"/>
      <c r="I88" s="50">
        <v>0.06</v>
      </c>
      <c r="J88" s="22"/>
      <c r="K88" s="6">
        <f t="shared" si="2"/>
        <v>0</v>
      </c>
      <c r="L88" s="3">
        <f t="shared" si="3"/>
        <v>0</v>
      </c>
      <c r="M88" s="13"/>
    </row>
    <row r="89" spans="2:13">
      <c r="B89" s="34"/>
      <c r="C89" s="47"/>
      <c r="D89" s="22"/>
      <c r="E89" s="37"/>
      <c r="F89" s="2"/>
      <c r="G89" s="41"/>
      <c r="H89" s="22"/>
      <c r="I89" s="50"/>
      <c r="J89" s="22"/>
      <c r="K89" s="6">
        <f t="shared" si="2"/>
        <v>0</v>
      </c>
      <c r="L89" s="3">
        <f t="shared" si="3"/>
        <v>0</v>
      </c>
      <c r="M89" s="13"/>
    </row>
    <row r="90" spans="2:13">
      <c r="B90" s="34"/>
      <c r="C90" s="47"/>
      <c r="D90" s="22"/>
      <c r="E90" s="37"/>
      <c r="F90" s="2"/>
      <c r="G90" s="41"/>
      <c r="H90" s="22"/>
      <c r="I90" s="50"/>
      <c r="J90" s="22"/>
      <c r="K90" s="6">
        <f t="shared" si="2"/>
        <v>0</v>
      </c>
      <c r="L90" s="3">
        <f t="shared" si="3"/>
        <v>0</v>
      </c>
      <c r="M90" s="13"/>
    </row>
    <row r="91" spans="2:13">
      <c r="B91" s="34"/>
      <c r="C91" s="47"/>
      <c r="D91" s="22"/>
      <c r="E91" s="37"/>
      <c r="F91" s="2"/>
      <c r="G91" s="41"/>
      <c r="H91" s="22"/>
      <c r="I91" s="50"/>
      <c r="J91" s="22"/>
      <c r="K91" s="6">
        <f t="shared" si="2"/>
        <v>0</v>
      </c>
      <c r="L91" s="3">
        <f t="shared" si="3"/>
        <v>0</v>
      </c>
      <c r="M91" s="13"/>
    </row>
    <row r="92" spans="2:13">
      <c r="B92" s="34"/>
      <c r="C92" s="47"/>
      <c r="D92" s="22"/>
      <c r="E92" s="37"/>
      <c r="F92" s="2"/>
      <c r="G92" s="41"/>
      <c r="H92" s="22"/>
      <c r="I92" s="50"/>
      <c r="J92" s="22"/>
      <c r="K92" s="6">
        <f t="shared" si="2"/>
        <v>0</v>
      </c>
      <c r="L92" s="3">
        <f t="shared" si="3"/>
        <v>0</v>
      </c>
      <c r="M92" s="13"/>
    </row>
    <row r="93" spans="2:13">
      <c r="B93" s="34"/>
      <c r="C93" s="47"/>
      <c r="D93" s="22"/>
      <c r="E93" s="37"/>
      <c r="F93" s="2"/>
      <c r="G93" s="41"/>
      <c r="H93" s="22"/>
      <c r="I93" s="50"/>
      <c r="J93" s="22"/>
      <c r="K93" s="6">
        <f t="shared" si="2"/>
        <v>0</v>
      </c>
      <c r="L93" s="3">
        <f t="shared" si="3"/>
        <v>0</v>
      </c>
      <c r="M93" s="13"/>
    </row>
    <row r="94" spans="2:13">
      <c r="B94" s="34"/>
      <c r="C94" s="47"/>
      <c r="D94" s="22"/>
      <c r="E94" s="37"/>
      <c r="F94" s="2"/>
      <c r="G94" s="41"/>
      <c r="H94" s="22"/>
      <c r="I94" s="50"/>
      <c r="J94" s="22"/>
      <c r="K94" s="6">
        <f t="shared" si="2"/>
        <v>0</v>
      </c>
      <c r="L94" s="3">
        <f t="shared" si="3"/>
        <v>0</v>
      </c>
      <c r="M94" s="13"/>
    </row>
    <row r="95" spans="2:13">
      <c r="B95" s="34"/>
      <c r="C95" s="47"/>
      <c r="D95" s="22"/>
      <c r="E95" s="37"/>
      <c r="F95" s="2"/>
      <c r="G95" s="41"/>
      <c r="H95" s="22"/>
      <c r="I95" s="50"/>
      <c r="J95" s="22"/>
      <c r="K95" s="6">
        <f t="shared" si="2"/>
        <v>0</v>
      </c>
      <c r="L95" s="3">
        <f t="shared" si="3"/>
        <v>0</v>
      </c>
      <c r="M95" s="13"/>
    </row>
    <row r="96" spans="2:13">
      <c r="B96" s="34"/>
      <c r="C96" s="47"/>
      <c r="D96" s="22"/>
      <c r="E96" s="37"/>
      <c r="F96" s="2"/>
      <c r="G96" s="41"/>
      <c r="H96" s="22"/>
      <c r="I96" s="50"/>
      <c r="J96" s="22"/>
      <c r="K96" s="6">
        <f t="shared" si="2"/>
        <v>0</v>
      </c>
      <c r="L96" s="3">
        <f t="shared" si="3"/>
        <v>0</v>
      </c>
      <c r="M96" s="13"/>
    </row>
    <row r="97" spans="2:13">
      <c r="B97" s="34"/>
      <c r="C97" s="47"/>
      <c r="D97" s="22"/>
      <c r="E97" s="37"/>
      <c r="F97" s="2"/>
      <c r="G97" s="41"/>
      <c r="H97" s="22"/>
      <c r="I97" s="50"/>
      <c r="J97" s="22"/>
      <c r="K97" s="6">
        <f t="shared" si="2"/>
        <v>0</v>
      </c>
      <c r="L97" s="3">
        <f t="shared" si="3"/>
        <v>0</v>
      </c>
      <c r="M97" s="13"/>
    </row>
    <row r="98" spans="2:13">
      <c r="B98" s="34"/>
      <c r="C98" s="47"/>
      <c r="D98" s="22"/>
      <c r="E98" s="37"/>
      <c r="F98" s="2"/>
      <c r="G98" s="41"/>
      <c r="H98" s="22"/>
      <c r="I98" s="50"/>
      <c r="J98" s="22"/>
      <c r="K98" s="6">
        <f t="shared" si="2"/>
        <v>0</v>
      </c>
      <c r="L98" s="3">
        <f t="shared" si="3"/>
        <v>0</v>
      </c>
      <c r="M98" s="13"/>
    </row>
    <row r="99" spans="2:13">
      <c r="B99" s="34"/>
      <c r="C99" s="47"/>
      <c r="D99" s="22"/>
      <c r="E99" s="37"/>
      <c r="F99" s="2"/>
      <c r="G99" s="41"/>
      <c r="H99" s="22"/>
      <c r="I99" s="50"/>
      <c r="J99" s="22"/>
      <c r="K99" s="6">
        <f t="shared" si="2"/>
        <v>0</v>
      </c>
      <c r="L99" s="3">
        <f t="shared" si="3"/>
        <v>0</v>
      </c>
      <c r="M99" s="13"/>
    </row>
    <row r="100" spans="2:13">
      <c r="B100" s="34"/>
      <c r="C100" s="47"/>
      <c r="D100" s="22"/>
      <c r="E100" s="37"/>
      <c r="F100" s="2"/>
      <c r="G100" s="41"/>
      <c r="H100" s="22"/>
      <c r="I100" s="50"/>
      <c r="J100" s="22"/>
      <c r="K100" s="6">
        <f t="shared" si="2"/>
        <v>0</v>
      </c>
      <c r="L100" s="3">
        <f t="shared" si="3"/>
        <v>0</v>
      </c>
      <c r="M100" s="13"/>
    </row>
    <row r="101" spans="2:13">
      <c r="B101" s="34"/>
      <c r="C101" s="47"/>
      <c r="D101" s="22"/>
      <c r="E101" s="37"/>
      <c r="F101" s="2"/>
      <c r="G101" s="41"/>
      <c r="H101" s="22"/>
      <c r="I101" s="50"/>
      <c r="J101" s="22"/>
      <c r="K101" s="6">
        <f t="shared" si="2"/>
        <v>0</v>
      </c>
      <c r="L101" s="3">
        <f t="shared" si="3"/>
        <v>0</v>
      </c>
      <c r="M101" s="13"/>
    </row>
    <row r="102" spans="2:13">
      <c r="B102" s="34"/>
      <c r="C102" s="47"/>
      <c r="D102" s="22"/>
      <c r="E102" s="37"/>
      <c r="F102" s="2"/>
      <c r="G102" s="41"/>
      <c r="H102" s="22"/>
      <c r="I102" s="50"/>
      <c r="J102" s="22"/>
      <c r="K102" s="6">
        <f t="shared" si="2"/>
        <v>0</v>
      </c>
      <c r="L102" s="3">
        <f t="shared" si="3"/>
        <v>0</v>
      </c>
      <c r="M102" s="13"/>
    </row>
    <row r="103" spans="2:13">
      <c r="B103" s="34"/>
      <c r="C103" s="47"/>
      <c r="D103" s="22"/>
      <c r="E103" s="37"/>
      <c r="F103" s="2"/>
      <c r="G103" s="41"/>
      <c r="H103" s="22"/>
      <c r="I103" s="50"/>
      <c r="J103" s="22"/>
      <c r="K103" s="6">
        <f t="shared" si="2"/>
        <v>0</v>
      </c>
      <c r="L103" s="3">
        <f t="shared" si="3"/>
        <v>0</v>
      </c>
      <c r="M103" s="13"/>
    </row>
    <row r="104" spans="2:13">
      <c r="B104" s="34"/>
      <c r="C104" s="47"/>
      <c r="D104" s="22"/>
      <c r="E104" s="37"/>
      <c r="F104" s="2"/>
      <c r="G104" s="41"/>
      <c r="H104" s="22"/>
      <c r="I104" s="50"/>
      <c r="J104" s="22"/>
      <c r="K104" s="6">
        <f t="shared" si="2"/>
        <v>0</v>
      </c>
      <c r="L104" s="3">
        <f t="shared" si="3"/>
        <v>0</v>
      </c>
      <c r="M104" s="13"/>
    </row>
    <row r="105" spans="2:13">
      <c r="B105" s="34"/>
      <c r="C105" s="47"/>
      <c r="D105" s="22"/>
      <c r="E105" s="37"/>
      <c r="F105" s="2"/>
      <c r="G105" s="41"/>
      <c r="H105" s="22"/>
      <c r="I105" s="50"/>
      <c r="J105" s="22"/>
      <c r="K105" s="6">
        <f t="shared" si="2"/>
        <v>0</v>
      </c>
      <c r="L105" s="3">
        <f t="shared" si="3"/>
        <v>0</v>
      </c>
      <c r="M105" s="13"/>
    </row>
    <row r="106" spans="2:13">
      <c r="B106" s="34"/>
      <c r="C106" s="47"/>
      <c r="D106" s="22"/>
      <c r="E106" s="37"/>
      <c r="F106" s="2"/>
      <c r="G106" s="41"/>
      <c r="H106" s="22"/>
      <c r="I106" s="50"/>
      <c r="J106" s="22"/>
      <c r="K106" s="6">
        <f t="shared" si="2"/>
        <v>0</v>
      </c>
      <c r="L106" s="3">
        <f t="shared" si="3"/>
        <v>0</v>
      </c>
      <c r="M106" s="13"/>
    </row>
    <row r="107" spans="2:13">
      <c r="B107" s="34"/>
      <c r="C107" s="47"/>
      <c r="D107" s="22"/>
      <c r="E107" s="37"/>
      <c r="F107" s="2"/>
      <c r="G107" s="41"/>
      <c r="H107" s="22"/>
      <c r="I107" s="50"/>
      <c r="J107" s="22"/>
      <c r="K107" s="6">
        <f t="shared" si="2"/>
        <v>0</v>
      </c>
      <c r="L107" s="3">
        <f t="shared" si="3"/>
        <v>0</v>
      </c>
      <c r="M107" s="13"/>
    </row>
    <row r="108" spans="2:13">
      <c r="B108" s="34"/>
      <c r="C108" s="47"/>
      <c r="D108" s="22"/>
      <c r="E108" s="37"/>
      <c r="F108" s="2"/>
      <c r="G108" s="41"/>
      <c r="H108" s="22"/>
      <c r="I108" s="50"/>
      <c r="J108" s="22"/>
      <c r="K108" s="6">
        <f t="shared" si="2"/>
        <v>0</v>
      </c>
      <c r="L108" s="3">
        <f t="shared" si="3"/>
        <v>0</v>
      </c>
      <c r="M108" s="13"/>
    </row>
    <row r="109" spans="2:13">
      <c r="B109" s="34"/>
      <c r="C109" s="47"/>
      <c r="D109" s="22"/>
      <c r="E109" s="37"/>
      <c r="F109" s="2"/>
      <c r="G109" s="41"/>
      <c r="H109" s="22"/>
      <c r="I109" s="50"/>
      <c r="J109" s="22"/>
      <c r="K109" s="6">
        <f t="shared" si="2"/>
        <v>0</v>
      </c>
      <c r="L109" s="3">
        <f t="shared" si="3"/>
        <v>0</v>
      </c>
      <c r="M109" s="13"/>
    </row>
    <row r="110" spans="2:13">
      <c r="B110" s="34"/>
      <c r="C110" s="47"/>
      <c r="D110" s="22"/>
      <c r="E110" s="37"/>
      <c r="F110" s="2"/>
      <c r="G110" s="41"/>
      <c r="H110" s="22"/>
      <c r="I110" s="50"/>
      <c r="J110" s="22"/>
      <c r="K110" s="6">
        <f t="shared" si="2"/>
        <v>0</v>
      </c>
      <c r="L110" s="3">
        <f t="shared" si="3"/>
        <v>0</v>
      </c>
      <c r="M110" s="13"/>
    </row>
    <row r="111" spans="2:13">
      <c r="B111" s="34"/>
      <c r="C111" s="47"/>
      <c r="D111" s="22"/>
      <c r="E111" s="37"/>
      <c r="F111" s="2"/>
      <c r="G111" s="41"/>
      <c r="H111" s="22"/>
      <c r="I111" s="50"/>
      <c r="J111" s="22"/>
      <c r="K111" s="6">
        <f t="shared" si="2"/>
        <v>0</v>
      </c>
      <c r="L111" s="3">
        <f t="shared" si="3"/>
        <v>0</v>
      </c>
      <c r="M111" s="13"/>
    </row>
    <row r="112" spans="2:13">
      <c r="B112" s="34"/>
      <c r="C112" s="47"/>
      <c r="D112" s="22"/>
      <c r="E112" s="37"/>
      <c r="F112" s="2"/>
      <c r="G112" s="41"/>
      <c r="H112" s="22"/>
      <c r="I112" s="50"/>
      <c r="J112" s="22"/>
      <c r="K112" s="6">
        <f t="shared" si="2"/>
        <v>0</v>
      </c>
      <c r="L112" s="3">
        <f t="shared" si="3"/>
        <v>0</v>
      </c>
      <c r="M112" s="13"/>
    </row>
    <row r="113" spans="2:13">
      <c r="B113" s="34"/>
      <c r="C113" s="47"/>
      <c r="D113" s="22"/>
      <c r="E113" s="37"/>
      <c r="F113" s="2"/>
      <c r="G113" s="41"/>
      <c r="H113" s="22"/>
      <c r="I113" s="50"/>
      <c r="J113" s="22"/>
      <c r="K113" s="6">
        <f t="shared" si="2"/>
        <v>0</v>
      </c>
      <c r="L113" s="3">
        <f t="shared" si="3"/>
        <v>0</v>
      </c>
      <c r="M113" s="13"/>
    </row>
    <row r="114" spans="2:13">
      <c r="B114" s="34"/>
      <c r="C114" s="47"/>
      <c r="D114" s="22"/>
      <c r="E114" s="37"/>
      <c r="F114" s="2"/>
      <c r="G114" s="41"/>
      <c r="H114" s="22"/>
      <c r="I114" s="50"/>
      <c r="J114" s="22"/>
      <c r="K114" s="6">
        <f t="shared" si="2"/>
        <v>0</v>
      </c>
      <c r="L114" s="3">
        <f t="shared" si="3"/>
        <v>0</v>
      </c>
      <c r="M114" s="13"/>
    </row>
    <row r="115" spans="2:13">
      <c r="B115" s="34"/>
      <c r="C115" s="47"/>
      <c r="D115" s="22"/>
      <c r="E115" s="37"/>
      <c r="F115" s="2"/>
      <c r="G115" s="41"/>
      <c r="H115" s="22"/>
      <c r="I115" s="50"/>
      <c r="J115" s="22"/>
      <c r="K115" s="6">
        <f t="shared" si="2"/>
        <v>0</v>
      </c>
      <c r="L115" s="3">
        <f t="shared" si="3"/>
        <v>0</v>
      </c>
      <c r="M115" s="13"/>
    </row>
    <row r="116" spans="2:13">
      <c r="B116" s="34"/>
      <c r="C116" s="47"/>
      <c r="D116" s="22"/>
      <c r="E116" s="37"/>
      <c r="F116" s="2"/>
      <c r="G116" s="41"/>
      <c r="H116" s="22"/>
      <c r="I116" s="50"/>
      <c r="J116" s="22"/>
      <c r="K116" s="6">
        <f t="shared" si="2"/>
        <v>0</v>
      </c>
      <c r="L116" s="3">
        <f t="shared" si="3"/>
        <v>0</v>
      </c>
      <c r="M116" s="13"/>
    </row>
    <row r="117" spans="2:13">
      <c r="B117" s="34"/>
      <c r="C117" s="47"/>
      <c r="D117" s="22"/>
      <c r="E117" s="37"/>
      <c r="F117" s="2"/>
      <c r="G117" s="41"/>
      <c r="H117" s="22"/>
      <c r="I117" s="50"/>
      <c r="J117" s="22"/>
      <c r="K117" s="6">
        <f t="shared" si="2"/>
        <v>0</v>
      </c>
      <c r="L117" s="3">
        <f t="shared" si="3"/>
        <v>0</v>
      </c>
      <c r="M117" s="13"/>
    </row>
    <row r="118" spans="2:13">
      <c r="B118" s="34"/>
      <c r="C118" s="85"/>
      <c r="D118" s="22"/>
      <c r="E118" s="86"/>
      <c r="F118" s="87"/>
      <c r="G118" s="88"/>
      <c r="H118" s="22"/>
      <c r="I118" s="89"/>
      <c r="J118" s="22"/>
      <c r="K118" s="6">
        <f t="shared" ref="K118" si="4">I118*E118</f>
        <v>0</v>
      </c>
      <c r="L118" s="3">
        <f t="shared" si="3"/>
        <v>0</v>
      </c>
      <c r="M118" s="13"/>
    </row>
    <row r="119" spans="2:13">
      <c r="B119" s="34"/>
      <c r="C119" s="85"/>
      <c r="D119" s="22"/>
      <c r="E119" s="86"/>
      <c r="F119" s="87"/>
      <c r="G119" s="88"/>
      <c r="H119" s="22"/>
      <c r="I119" s="89"/>
      <c r="J119" s="22"/>
      <c r="K119" s="6">
        <f t="shared" ref="K119" si="5">I119*E119</f>
        <v>0</v>
      </c>
      <c r="L119" s="3">
        <f t="shared" si="3"/>
        <v>0</v>
      </c>
      <c r="M119" s="13"/>
    </row>
    <row r="120" spans="2:13" ht="15" thickBot="1">
      <c r="B120" s="34"/>
      <c r="C120" s="48"/>
      <c r="D120" s="22"/>
      <c r="E120" s="38"/>
      <c r="F120" s="39"/>
      <c r="G120" s="42"/>
      <c r="H120" s="22"/>
      <c r="I120" s="52"/>
      <c r="J120" s="22"/>
      <c r="K120" s="6">
        <f t="shared" si="2"/>
        <v>0</v>
      </c>
      <c r="L120" s="3">
        <f t="shared" si="3"/>
        <v>0</v>
      </c>
      <c r="M120" s="13"/>
    </row>
    <row r="121" spans="2:13" ht="15" thickBot="1">
      <c r="B121" s="18"/>
      <c r="C121" s="19"/>
      <c r="D121" s="19"/>
      <c r="E121" s="19"/>
      <c r="F121" s="19"/>
      <c r="G121" s="19"/>
      <c r="H121" s="19"/>
      <c r="I121" s="20"/>
      <c r="J121" s="19"/>
      <c r="K121" s="20"/>
      <c r="L121" s="19"/>
      <c r="M121" s="17"/>
    </row>
  </sheetData>
  <autoFilter ref="C7:L120" xr:uid="{0435AADE-599F-423B-BD0E-528D1F15613A}"/>
  <mergeCells count="1">
    <mergeCell ref="K2:L3"/>
  </mergeCells>
  <dataValidations count="2">
    <dataValidation type="list" allowBlank="1" showInputMessage="1" showErrorMessage="1" sqref="F8:F120" xr:uid="{FFC324BA-F2D0-4F05-939A-8AAFA42872E1}">
      <formula1>$P$5:$P$11</formula1>
    </dataValidation>
    <dataValidation type="list" allowBlank="1" showInputMessage="1" showErrorMessage="1" sqref="G8:G120" xr:uid="{9CBF1447-FA75-45B2-921B-B576460267D4}">
      <formula1>$Q$5:$Q$9</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88AAC-DB09-4FA6-9546-2269EEFC3764}">
  <dimension ref="B2:U56"/>
  <sheetViews>
    <sheetView topLeftCell="A22" zoomScaleNormal="100" workbookViewId="0">
      <selection activeCell="W42" sqref="W42"/>
    </sheetView>
  </sheetViews>
  <sheetFormatPr defaultColWidth="8.77734375" defaultRowHeight="14.4"/>
  <cols>
    <col min="1" max="1" width="3.109375" style="53" customWidth="1"/>
    <col min="2" max="2" width="2.5546875" style="53" customWidth="1"/>
    <col min="3" max="3" width="24" style="53" customWidth="1"/>
    <col min="4" max="4" width="8.77734375" style="53"/>
    <col min="5" max="5" width="7.77734375" style="53" customWidth="1"/>
    <col min="6" max="6" width="4.33203125" style="53" customWidth="1"/>
    <col min="7" max="12" width="8.77734375" style="53"/>
    <col min="13" max="13" width="7.33203125" style="53" customWidth="1"/>
    <col min="14" max="16" width="8.77734375" style="53"/>
    <col min="17" max="17" width="8.77734375" style="53" bestFit="1" customWidth="1"/>
    <col min="18" max="18" width="10.5546875" style="53" customWidth="1"/>
    <col min="19" max="19" width="8.77734375" style="53"/>
    <col min="20" max="20" width="9.88671875" style="53" customWidth="1"/>
    <col min="21" max="21" width="2.77734375" style="53" customWidth="1"/>
    <col min="22" max="16384" width="8.77734375" style="53"/>
  </cols>
  <sheetData>
    <row r="2" spans="2:6" ht="15" thickBot="1"/>
    <row r="3" spans="2:6" ht="6" customHeight="1">
      <c r="B3" s="7"/>
      <c r="C3" s="9"/>
      <c r="D3" s="9"/>
      <c r="E3" s="9"/>
      <c r="F3" s="10"/>
    </row>
    <row r="4" spans="2:6" ht="18">
      <c r="B4" s="34"/>
      <c r="C4" s="57" t="s">
        <v>126</v>
      </c>
      <c r="D4" s="22"/>
      <c r="E4" s="22"/>
      <c r="F4" s="13"/>
    </row>
    <row r="5" spans="2:6" ht="17.55" customHeight="1">
      <c r="B5" s="34"/>
      <c r="C5" s="11"/>
      <c r="D5" s="22"/>
      <c r="E5" s="22"/>
      <c r="F5" s="13"/>
    </row>
    <row r="6" spans="2:6">
      <c r="B6" s="34"/>
      <c r="C6" s="11" t="s">
        <v>123</v>
      </c>
      <c r="D6" s="44" t="s">
        <v>124</v>
      </c>
      <c r="E6" s="44" t="s">
        <v>87</v>
      </c>
      <c r="F6" s="13"/>
    </row>
    <row r="7" spans="2:6">
      <c r="B7" s="34"/>
      <c r="C7" s="22" t="str">
        <f>Rekenblad!P5</f>
        <v>Tabletten/ capsules</v>
      </c>
      <c r="D7" s="59">
        <f>SUMIF(Rekenblad!F:F,C7,Rekenblad!L:L)</f>
        <v>9.9969999999999999</v>
      </c>
      <c r="E7" s="56">
        <f>D7/SUM($D$7:$D$14)</f>
        <v>0.61080222398729145</v>
      </c>
      <c r="F7" s="13"/>
    </row>
    <row r="8" spans="2:6">
      <c r="B8" s="34"/>
      <c r="C8" s="22" t="str">
        <f>Rekenblad!P6</f>
        <v>Zakjes</v>
      </c>
      <c r="D8" s="59">
        <f>SUMIF(Rekenblad!F:F,C8,Rekenblad!L:L)</f>
        <v>1.56</v>
      </c>
      <c r="E8" s="56">
        <f t="shared" ref="E8:E14" si="0">D8/SUM($D$7:$D$14)</f>
        <v>9.5313741064336779E-2</v>
      </c>
      <c r="F8" s="13"/>
    </row>
    <row r="9" spans="2:6">
      <c r="B9" s="34"/>
      <c r="C9" s="22" t="str">
        <f>Rekenblad!P7</f>
        <v>Crème</v>
      </c>
      <c r="D9" s="59">
        <f>SUMIF(Rekenblad!F:F,C9,Rekenblad!L:L)</f>
        <v>4.8100000000000005</v>
      </c>
      <c r="E9" s="56">
        <f t="shared" si="0"/>
        <v>0.29388403494837173</v>
      </c>
      <c r="F9" s="13"/>
    </row>
    <row r="10" spans="2:6">
      <c r="B10" s="34"/>
      <c r="C10" s="22" t="str">
        <f>Rekenblad!P8</f>
        <v>Inhaler</v>
      </c>
      <c r="D10" s="59">
        <f>SUMIF(Rekenblad!F:F,C10,Rekenblad!L:L)</f>
        <v>0</v>
      </c>
      <c r="E10" s="56">
        <f t="shared" si="0"/>
        <v>0</v>
      </c>
      <c r="F10" s="13"/>
    </row>
    <row r="11" spans="2:6">
      <c r="B11" s="34"/>
      <c r="C11" s="22" t="str">
        <f>Rekenblad!P9</f>
        <v>Pleister</v>
      </c>
      <c r="D11" s="59">
        <f>SUMIF(Rekenblad!F:F,C11,Rekenblad!L:L)</f>
        <v>0</v>
      </c>
      <c r="E11" s="56">
        <f>D11/SUM($D$7:$D$14)</f>
        <v>0</v>
      </c>
      <c r="F11" s="13"/>
    </row>
    <row r="12" spans="2:6">
      <c r="B12" s="34"/>
      <c r="C12" s="22" t="str">
        <f>Rekenblad!P10</f>
        <v>Klysma</v>
      </c>
      <c r="D12" s="59">
        <f>SUMIF(Rekenblad!F:F,C12,Rekenblad!L:L)</f>
        <v>0</v>
      </c>
      <c r="E12" s="56">
        <f t="shared" si="0"/>
        <v>0</v>
      </c>
      <c r="F12" s="13"/>
    </row>
    <row r="13" spans="2:6">
      <c r="B13" s="34"/>
      <c r="C13" s="22" t="str">
        <f>Rekenblad!P11</f>
        <v>ml (voor drank)</v>
      </c>
      <c r="D13" s="59">
        <f>SUMIF(Rekenblad!F:F,C13,Rekenblad!L:L)</f>
        <v>0</v>
      </c>
      <c r="E13" s="56">
        <f t="shared" si="0"/>
        <v>0</v>
      </c>
      <c r="F13" s="13"/>
    </row>
    <row r="14" spans="2:6">
      <c r="B14" s="34"/>
      <c r="C14" s="22" t="str">
        <f>Rekenblad!P12</f>
        <v>Anders</v>
      </c>
      <c r="D14" s="59">
        <f>SUMIF(Rekenblad!F:F,C14,Rekenblad!L:L)</f>
        <v>0</v>
      </c>
      <c r="E14" s="56">
        <f t="shared" si="0"/>
        <v>0</v>
      </c>
      <c r="F14" s="13"/>
    </row>
    <row r="15" spans="2:6" ht="15" thickBot="1">
      <c r="B15" s="18"/>
      <c r="C15" s="19"/>
      <c r="D15" s="19"/>
      <c r="E15" s="19"/>
      <c r="F15" s="17"/>
    </row>
    <row r="16" spans="2:6" ht="8.5500000000000007" customHeight="1" thickBot="1"/>
    <row r="17" spans="2:21">
      <c r="B17" s="7"/>
      <c r="C17" s="9"/>
      <c r="D17" s="9"/>
      <c r="E17" s="9"/>
      <c r="F17" s="10"/>
    </row>
    <row r="18" spans="2:21" ht="18">
      <c r="B18" s="34"/>
      <c r="C18" s="58" t="s">
        <v>127</v>
      </c>
      <c r="D18" s="58"/>
      <c r="E18" s="58"/>
      <c r="F18" s="13"/>
    </row>
    <row r="19" spans="2:21" ht="22.05" customHeight="1">
      <c r="B19" s="34"/>
      <c r="C19" s="58"/>
      <c r="D19" s="58"/>
      <c r="E19" s="58"/>
      <c r="F19" s="13"/>
    </row>
    <row r="20" spans="2:21">
      <c r="B20" s="34"/>
      <c r="C20" s="11" t="s">
        <v>125</v>
      </c>
      <c r="D20" s="44" t="s">
        <v>124</v>
      </c>
      <c r="E20" s="44" t="s">
        <v>87</v>
      </c>
      <c r="F20" s="13"/>
    </row>
    <row r="21" spans="2:21">
      <c r="B21" s="34"/>
      <c r="C21" s="22" t="str">
        <f>Rekenblad!Q5</f>
        <v>Zo nodig' medicatie</v>
      </c>
      <c r="D21" s="60">
        <f>SUMIF(Rekenblad!G:G, Grafieken!C21, Rekenblad!L:L)</f>
        <v>6.370000000000001</v>
      </c>
      <c r="E21" s="55">
        <f>D21/SUM($D$21:$D$25)</f>
        <v>0.38919777601270855</v>
      </c>
      <c r="F21" s="13"/>
    </row>
    <row r="22" spans="2:21">
      <c r="B22" s="34"/>
      <c r="C22" s="22" t="str">
        <f>Rekenblad!Q6</f>
        <v>Overlijden/ ontslag</v>
      </c>
      <c r="D22" s="60">
        <f>SUMIF(Rekenblad!G:G, Grafieken!C22, Rekenblad!L:L)</f>
        <v>7.3450000000000006</v>
      </c>
      <c r="E22" s="55">
        <f t="shared" ref="E22:E25" si="1">D22/SUM($D$21:$D$25)</f>
        <v>0.448768864177919</v>
      </c>
      <c r="F22" s="13"/>
    </row>
    <row r="23" spans="2:21">
      <c r="B23" s="34"/>
      <c r="C23" s="22" t="str">
        <f>Rekenblad!Q7</f>
        <v>Aanpassing medicatie</v>
      </c>
      <c r="D23" s="60">
        <f>SUMIF(Rekenblad!G:G, Grafieken!C23, Rekenblad!L:L)</f>
        <v>2.6520000000000001</v>
      </c>
      <c r="E23" s="55">
        <f t="shared" si="1"/>
        <v>0.16203335980937253</v>
      </c>
      <c r="F23" s="13"/>
    </row>
    <row r="24" spans="2:21">
      <c r="B24" s="34"/>
      <c r="C24" s="22" t="str">
        <f>Rekenblad!Q8</f>
        <v xml:space="preserve">Verlopen medicatie </v>
      </c>
      <c r="D24" s="60">
        <f>SUMIF(Rekenblad!G:G, Grafieken!C24, Rekenblad!L:L)</f>
        <v>0</v>
      </c>
      <c r="E24" s="55">
        <f t="shared" si="1"/>
        <v>0</v>
      </c>
      <c r="F24" s="13"/>
    </row>
    <row r="25" spans="2:21">
      <c r="B25" s="34"/>
      <c r="C25" s="22" t="str">
        <f>Rekenblad!Q9</f>
        <v>Anders</v>
      </c>
      <c r="D25" s="60">
        <f>SUMIF(Rekenblad!G:G, Grafieken!C25, Rekenblad!L:L)</f>
        <v>0</v>
      </c>
      <c r="E25" s="55">
        <f t="shared" si="1"/>
        <v>0</v>
      </c>
      <c r="F25" s="13"/>
    </row>
    <row r="26" spans="2:21">
      <c r="B26" s="34"/>
      <c r="C26" s="22"/>
      <c r="D26" s="60"/>
      <c r="E26" s="55"/>
      <c r="F26" s="13"/>
    </row>
    <row r="27" spans="2:21">
      <c r="B27" s="34"/>
      <c r="C27" s="22"/>
      <c r="D27" s="60"/>
      <c r="E27" s="55"/>
      <c r="F27" s="13"/>
    </row>
    <row r="28" spans="2:21" ht="15" thickBot="1">
      <c r="B28" s="18"/>
      <c r="C28" s="19"/>
      <c r="D28" s="19"/>
      <c r="E28" s="19"/>
      <c r="F28" s="17"/>
    </row>
    <row r="29" spans="2:21" ht="8.5500000000000007" customHeight="1" thickBot="1"/>
    <row r="30" spans="2:21">
      <c r="B30" s="7"/>
      <c r="C30" s="9"/>
      <c r="D30" s="9"/>
      <c r="E30" s="9"/>
      <c r="F30" s="10"/>
      <c r="N30" s="1"/>
      <c r="O30" s="1"/>
      <c r="P30" s="1"/>
      <c r="Q30" s="1"/>
      <c r="R30" s="1"/>
      <c r="S30" s="1"/>
      <c r="T30" s="1"/>
      <c r="U30" s="1"/>
    </row>
    <row r="31" spans="2:21" ht="14.55" customHeight="1">
      <c r="B31" s="34"/>
      <c r="C31" s="57" t="s">
        <v>131</v>
      </c>
      <c r="D31" s="22"/>
      <c r="E31" s="22"/>
      <c r="F31" s="13"/>
      <c r="N31" s="71" t="s">
        <v>138</v>
      </c>
      <c r="O31" s="71"/>
      <c r="P31" s="71"/>
      <c r="Q31" s="70">
        <f>Rekenblad!G4</f>
        <v>14</v>
      </c>
      <c r="R31" s="1"/>
      <c r="S31" s="1"/>
      <c r="T31" s="1"/>
      <c r="U31" s="1"/>
    </row>
    <row r="32" spans="2:21">
      <c r="B32" s="34"/>
      <c r="C32" s="11"/>
      <c r="D32" s="22"/>
      <c r="E32" s="22"/>
      <c r="F32" s="13"/>
      <c r="N32" s="110" t="s">
        <v>142</v>
      </c>
      <c r="O32" s="110"/>
      <c r="P32" s="110"/>
      <c r="Q32" s="1"/>
      <c r="R32" s="1"/>
      <c r="S32" s="1"/>
      <c r="T32" s="1"/>
      <c r="U32" s="1"/>
    </row>
    <row r="33" spans="2:21" ht="14.55" customHeight="1">
      <c r="B33" s="34"/>
      <c r="C33" s="11" t="s">
        <v>128</v>
      </c>
      <c r="D33" s="44" t="s">
        <v>124</v>
      </c>
      <c r="E33" s="44"/>
      <c r="F33" s="13"/>
      <c r="N33" s="110"/>
      <c r="O33" s="110"/>
      <c r="P33" s="110"/>
      <c r="Q33" s="72">
        <v>0.1</v>
      </c>
      <c r="R33" s="111"/>
      <c r="S33" s="73"/>
      <c r="T33" s="73"/>
      <c r="U33" s="1"/>
    </row>
    <row r="34" spans="2:21">
      <c r="B34" s="34"/>
      <c r="C34" s="61" t="str">
        <f>INDEX(Rekenblad!C8:L120, MATCH(D34, Rekenblad!L8:L120, 0), 1)</f>
        <v>amoxicilline/clavulaanzuur tablet 500/125mg</v>
      </c>
      <c r="D34" s="59">
        <f>LARGE(Rekenblad!L8:L120,1)</f>
        <v>4.875</v>
      </c>
      <c r="E34" s="56"/>
      <c r="F34" s="13"/>
      <c r="N34" s="1"/>
      <c r="O34" s="1"/>
      <c r="P34" s="1"/>
      <c r="Q34" s="76"/>
      <c r="R34" s="111"/>
      <c r="S34" s="73"/>
      <c r="T34" s="73"/>
      <c r="U34" s="1"/>
    </row>
    <row r="35" spans="2:21">
      <c r="B35" s="34"/>
      <c r="C35" s="61" t="str">
        <f>INDEX(Rekenblad!C8:L120, MATCH(D35, Rekenblad!L8:L120, 0), 1)</f>
        <v>diclofenac gel 11,6mg/g</v>
      </c>
      <c r="D35" s="59">
        <f>LARGE(Rekenblad!L8:L120,2)</f>
        <v>4.8100000000000005</v>
      </c>
      <c r="E35" s="56"/>
      <c r="F35" s="13"/>
      <c r="N35" s="1"/>
      <c r="O35" s="1"/>
      <c r="P35" s="1"/>
      <c r="Q35" s="76" t="s">
        <v>103</v>
      </c>
      <c r="R35" s="76" t="s">
        <v>139</v>
      </c>
      <c r="S35" s="1"/>
      <c r="T35" s="80" t="s">
        <v>140</v>
      </c>
      <c r="U35" s="1"/>
    </row>
    <row r="36" spans="2:21">
      <c r="B36" s="34"/>
      <c r="C36" s="61" t="str">
        <f>INDEX(Rekenblad!C8:L120, MATCH(D36, Rekenblad!L8:L120, 0), 1)</f>
        <v>colecalciferol capsule 5600ie</v>
      </c>
      <c r="D36" s="59">
        <f>LARGE(Rekenblad!L8:L120,3)</f>
        <v>2.6520000000000001</v>
      </c>
      <c r="E36" s="56"/>
      <c r="F36" s="13"/>
      <c r="N36" s="54" t="s">
        <v>143</v>
      </c>
      <c r="O36" s="1"/>
      <c r="P36" s="1"/>
      <c r="Q36" s="69" t="s">
        <v>137</v>
      </c>
      <c r="R36" s="69" t="s">
        <v>137</v>
      </c>
      <c r="S36" s="1"/>
      <c r="T36" s="68" t="s">
        <v>141</v>
      </c>
      <c r="U36" s="1"/>
    </row>
    <row r="37" spans="2:21">
      <c r="B37" s="34"/>
      <c r="C37" s="61" t="str">
        <f>INDEX(Rekenblad!C8:L120, MATCH(D37, Rekenblad!L8:L120, 0), 1)</f>
        <v>amlodipine tablet 5mg</v>
      </c>
      <c r="D37" s="59">
        <f>LARGE(Rekenblad!L8:L120,4)</f>
        <v>1.8200000000000003</v>
      </c>
      <c r="E37" s="56"/>
      <c r="F37" s="13"/>
      <c r="N37" s="77" t="str">
        <f>C34</f>
        <v>amoxicilline/clavulaanzuur tablet 500/125mg</v>
      </c>
      <c r="O37" s="1"/>
      <c r="P37" s="1"/>
      <c r="Q37" s="75">
        <f>D34/$Q$31*365</f>
        <v>127.09821428571428</v>
      </c>
      <c r="R37" s="74">
        <f>Q37/($Q$33*100)*100</f>
        <v>1270.9821428571427</v>
      </c>
      <c r="S37" s="1"/>
      <c r="T37" s="78">
        <f>R37*4.5</f>
        <v>5719.4196428571422</v>
      </c>
      <c r="U37" s="1"/>
    </row>
    <row r="38" spans="2:21">
      <c r="B38" s="34"/>
      <c r="C38" s="61" t="str">
        <f>INDEX(Rekenblad!C8:L120, MATCH(D38, Rekenblad!L8:L120, 0), 1)</f>
        <v>acetylcysteine poeder 200mg</v>
      </c>
      <c r="D38" s="59">
        <f>LARGE(Rekenblad!L8:L120,5)</f>
        <v>1.56</v>
      </c>
      <c r="E38" s="56"/>
      <c r="F38" s="13"/>
      <c r="N38" s="77" t="str">
        <f>C35</f>
        <v>diclofenac gel 11,6mg/g</v>
      </c>
      <c r="O38" s="1"/>
      <c r="P38" s="1"/>
      <c r="Q38" s="75">
        <f>D35/$Q$31*365</f>
        <v>125.40357142857144</v>
      </c>
      <c r="R38" s="74">
        <f>Q38/($Q$33*100)*100</f>
        <v>1254.0357142857142</v>
      </c>
      <c r="S38" s="1"/>
      <c r="T38" s="78">
        <f t="shared" ref="T38:T41" si="2">R38*4.5</f>
        <v>5643.1607142857138</v>
      </c>
      <c r="U38" s="1"/>
    </row>
    <row r="39" spans="2:21">
      <c r="B39" s="34"/>
      <c r="C39" s="61"/>
      <c r="D39" s="59"/>
      <c r="E39" s="56"/>
      <c r="F39" s="13"/>
      <c r="N39" s="77" t="str">
        <f>C36</f>
        <v>colecalciferol capsule 5600ie</v>
      </c>
      <c r="O39" s="1"/>
      <c r="P39" s="1"/>
      <c r="Q39" s="75">
        <f>D36/$Q$31*365</f>
        <v>69.141428571428577</v>
      </c>
      <c r="R39" s="74">
        <f>Q39/($Q$33*100)*100</f>
        <v>691.41428571428582</v>
      </c>
      <c r="S39" s="1"/>
      <c r="T39" s="78">
        <f t="shared" si="2"/>
        <v>3111.3642857142863</v>
      </c>
      <c r="U39" s="1"/>
    </row>
    <row r="40" spans="2:21">
      <c r="B40" s="34"/>
      <c r="C40" s="61"/>
      <c r="D40" s="59"/>
      <c r="E40" s="56"/>
      <c r="F40" s="13"/>
      <c r="N40" s="77" t="str">
        <f>C37</f>
        <v>amlodipine tablet 5mg</v>
      </c>
      <c r="O40" s="1"/>
      <c r="P40" s="1"/>
      <c r="Q40" s="75">
        <f>D37/$Q$31*365</f>
        <v>47.45000000000001</v>
      </c>
      <c r="R40" s="74">
        <f>Q40/($Q$33*100)*100</f>
        <v>474.50000000000011</v>
      </c>
      <c r="S40" s="1"/>
      <c r="T40" s="78">
        <f t="shared" si="2"/>
        <v>2135.2500000000005</v>
      </c>
      <c r="U40" s="1"/>
    </row>
    <row r="41" spans="2:21">
      <c r="B41" s="34"/>
      <c r="C41" s="61"/>
      <c r="D41" s="59"/>
      <c r="E41" s="56"/>
      <c r="F41" s="13"/>
      <c r="N41" s="77" t="str">
        <f>C38</f>
        <v>acetylcysteine poeder 200mg</v>
      </c>
      <c r="O41" s="1"/>
      <c r="P41" s="1"/>
      <c r="Q41" s="75">
        <f>D38/$Q$31*365</f>
        <v>40.671428571428571</v>
      </c>
      <c r="R41" s="74">
        <f>Q41/($Q$33*100)*100</f>
        <v>406.71428571428567</v>
      </c>
      <c r="S41" s="1"/>
      <c r="T41" s="78">
        <f t="shared" si="2"/>
        <v>1830.2142857142856</v>
      </c>
      <c r="U41" s="1"/>
    </row>
    <row r="42" spans="2:21" ht="15" thickBot="1">
      <c r="B42" s="18"/>
      <c r="C42" s="19"/>
      <c r="D42" s="19"/>
      <c r="E42" s="19"/>
      <c r="F42" s="17"/>
      <c r="N42" s="1"/>
      <c r="O42" s="1"/>
      <c r="P42" s="1"/>
      <c r="Q42" s="1"/>
      <c r="R42" s="1"/>
      <c r="S42" s="1"/>
      <c r="T42" s="79">
        <f>SUM(T37:T41)</f>
        <v>18439.408928571429</v>
      </c>
      <c r="U42" s="1"/>
    </row>
    <row r="43" spans="2:21" ht="7.5" customHeight="1" thickBot="1"/>
    <row r="44" spans="2:21">
      <c r="B44" s="7"/>
      <c r="C44" s="9"/>
      <c r="D44" s="9"/>
      <c r="E44" s="9"/>
      <c r="F44" s="10"/>
      <c r="N44" s="1"/>
      <c r="O44" s="1"/>
      <c r="P44" s="1"/>
      <c r="Q44" s="1"/>
      <c r="R44" s="1"/>
      <c r="S44" s="1"/>
      <c r="T44" s="1"/>
      <c r="U44" s="1"/>
    </row>
    <row r="45" spans="2:21" ht="14.55" customHeight="1">
      <c r="B45" s="34"/>
      <c r="C45" s="57" t="s">
        <v>129</v>
      </c>
      <c r="D45" s="22"/>
      <c r="E45" s="22"/>
      <c r="F45" s="13"/>
      <c r="N45" s="71" t="s">
        <v>138</v>
      </c>
      <c r="O45" s="71"/>
      <c r="P45" s="71"/>
      <c r="Q45" s="70">
        <f>Rekenblad!G4</f>
        <v>14</v>
      </c>
      <c r="R45" s="1"/>
      <c r="S45" s="1"/>
      <c r="T45" s="1"/>
      <c r="U45" s="1"/>
    </row>
    <row r="46" spans="2:21" ht="14.55" customHeight="1">
      <c r="B46" s="34"/>
      <c r="C46" s="11"/>
      <c r="D46" s="22"/>
      <c r="E46" s="22"/>
      <c r="F46" s="13"/>
      <c r="N46" s="110" t="s">
        <v>142</v>
      </c>
      <c r="O46" s="110"/>
      <c r="P46" s="110"/>
      <c r="Q46" s="1"/>
      <c r="R46" s="1"/>
      <c r="S46" s="1"/>
      <c r="T46" s="1"/>
      <c r="U46" s="1"/>
    </row>
    <row r="47" spans="2:21">
      <c r="B47" s="34"/>
      <c r="C47" s="11" t="s">
        <v>128</v>
      </c>
      <c r="D47" s="44" t="s">
        <v>130</v>
      </c>
      <c r="E47" s="112" t="s">
        <v>145</v>
      </c>
      <c r="F47" s="113"/>
      <c r="N47" s="110"/>
      <c r="O47" s="110"/>
      <c r="P47" s="110"/>
      <c r="Q47" s="72">
        <v>0.1</v>
      </c>
      <c r="R47" s="111"/>
      <c r="S47" s="73"/>
      <c r="T47" s="73"/>
      <c r="U47" s="1"/>
    </row>
    <row r="48" spans="2:21">
      <c r="B48" s="34"/>
      <c r="C48" s="62" t="str">
        <f>INDEX(Rekenblad!C8:L120, MATCH(D48, Rekenblad!K8:K120, 0), 1)</f>
        <v>amoxicilline/clavulaanzuur tablet 500/125mg</v>
      </c>
      <c r="D48" s="43">
        <f>LARGE(Rekenblad!K8:K120,1)</f>
        <v>3.75</v>
      </c>
      <c r="E48" s="56">
        <f>D48/Rekenblad!$K$5</f>
        <v>0.29785544082605242</v>
      </c>
      <c r="F48" s="13"/>
      <c r="N48" s="1"/>
      <c r="O48" s="1"/>
      <c r="P48" s="1"/>
      <c r="Q48" s="76"/>
      <c r="R48" s="111"/>
      <c r="S48" s="73"/>
      <c r="T48" s="73"/>
      <c r="U48" s="1"/>
    </row>
    <row r="49" spans="2:21">
      <c r="B49" s="34"/>
      <c r="C49" s="62" t="str">
        <f>INDEX(Rekenblad!C8:L120, MATCH(D49, Rekenblad!K8:K120, 0), 1)</f>
        <v>diclofenac gel 11,6mg/g</v>
      </c>
      <c r="D49" s="43">
        <f>LARGE(Rekenblad!K8:K120,2)</f>
        <v>3.7</v>
      </c>
      <c r="E49" s="56">
        <f>D49/Rekenblad!$K$5</f>
        <v>0.29388403494837173</v>
      </c>
      <c r="F49" s="13"/>
      <c r="N49" s="1"/>
      <c r="O49" s="1"/>
      <c r="P49" s="1"/>
      <c r="Q49" s="76" t="s">
        <v>103</v>
      </c>
      <c r="R49" s="76" t="s">
        <v>139</v>
      </c>
      <c r="S49" s="1"/>
      <c r="T49" s="80"/>
      <c r="U49" s="1"/>
    </row>
    <row r="50" spans="2:21">
      <c r="B50" s="34"/>
      <c r="C50" s="62" t="str">
        <f>INDEX(Rekenblad!C8:L120, MATCH(D50, Rekenblad!K8:K120, 0), 1)</f>
        <v>colecalciferol capsule 5600ie</v>
      </c>
      <c r="D50" s="43">
        <f>LARGE(Rekenblad!K8:K120,3)</f>
        <v>2.04</v>
      </c>
      <c r="E50" s="56">
        <f>D50/Rekenblad!$K$5</f>
        <v>0.16203335980937253</v>
      </c>
      <c r="F50" s="13"/>
      <c r="N50" s="54" t="s">
        <v>143</v>
      </c>
      <c r="O50" s="1"/>
      <c r="P50" s="1"/>
      <c r="Q50" s="68" t="s">
        <v>144</v>
      </c>
      <c r="R50" s="68" t="s">
        <v>144</v>
      </c>
      <c r="S50" s="67"/>
      <c r="T50" s="68"/>
      <c r="U50" s="1"/>
    </row>
    <row r="51" spans="2:21">
      <c r="B51" s="34"/>
      <c r="C51" s="62" t="str">
        <f>INDEX(Rekenblad!C8:L120, MATCH(D51, Rekenblad!K8:K120, 0), 1)</f>
        <v>amlodipine tablet 5mg</v>
      </c>
      <c r="D51" s="43">
        <f>LARGE(Rekenblad!K8:K120,4)</f>
        <v>1.4000000000000001</v>
      </c>
      <c r="E51" s="56">
        <f>D51/Rekenblad!$K$5</f>
        <v>0.11119936457505958</v>
      </c>
      <c r="F51" s="13"/>
      <c r="N51" s="77" t="str">
        <f>C48</f>
        <v>amoxicilline/clavulaanzuur tablet 500/125mg</v>
      </c>
      <c r="O51" s="1"/>
      <c r="P51" s="1"/>
      <c r="Q51" s="81">
        <f>D48/$Q$31*365</f>
        <v>97.767857142857139</v>
      </c>
      <c r="R51" s="81">
        <f>Q51/($Q$33*100)*100</f>
        <v>977.67857142857133</v>
      </c>
      <c r="S51" s="82"/>
      <c r="T51" s="83"/>
      <c r="U51" s="1"/>
    </row>
    <row r="52" spans="2:21">
      <c r="B52" s="34"/>
      <c r="C52" s="62" t="str">
        <f>INDEX(Rekenblad!C8:L120, MATCH(D52, Rekenblad!K8:K120, 0), 1)</f>
        <v>acetylcysteine poeder 200mg</v>
      </c>
      <c r="D52" s="43">
        <f>LARGE(Rekenblad!K8:K120,5)</f>
        <v>1.2</v>
      </c>
      <c r="E52" s="56">
        <f>D52/Rekenblad!$K$5</f>
        <v>9.5313741064336779E-2</v>
      </c>
      <c r="F52" s="13"/>
      <c r="N52" s="77" t="str">
        <f>C49</f>
        <v>diclofenac gel 11,6mg/g</v>
      </c>
      <c r="O52" s="1"/>
      <c r="P52" s="1"/>
      <c r="Q52" s="81">
        <f>D49/$Q$31*365</f>
        <v>96.464285714285722</v>
      </c>
      <c r="R52" s="81">
        <f>Q52/($Q$33*100)*100</f>
        <v>964.64285714285722</v>
      </c>
      <c r="S52" s="82"/>
      <c r="T52" s="83"/>
      <c r="U52" s="1"/>
    </row>
    <row r="53" spans="2:21">
      <c r="B53" s="34"/>
      <c r="C53" s="62"/>
      <c r="D53" s="59"/>
      <c r="E53" s="56"/>
      <c r="F53" s="13"/>
      <c r="N53" s="77" t="str">
        <f>C50</f>
        <v>colecalciferol capsule 5600ie</v>
      </c>
      <c r="O53" s="1"/>
      <c r="P53" s="1"/>
      <c r="Q53" s="81">
        <f>D50/$Q$31*365</f>
        <v>53.185714285714283</v>
      </c>
      <c r="R53" s="81">
        <f>Q53/($Q$33*100)*100</f>
        <v>531.85714285714289</v>
      </c>
      <c r="S53" s="82"/>
      <c r="T53" s="83"/>
      <c r="U53" s="1"/>
    </row>
    <row r="54" spans="2:21">
      <c r="B54" s="34"/>
      <c r="C54" s="62"/>
      <c r="D54" s="59"/>
      <c r="E54" s="56"/>
      <c r="F54" s="13"/>
      <c r="N54" s="77" t="str">
        <f>C51</f>
        <v>amlodipine tablet 5mg</v>
      </c>
      <c r="O54" s="1"/>
      <c r="P54" s="1"/>
      <c r="Q54" s="81">
        <f>D51/$Q$31*365</f>
        <v>36.5</v>
      </c>
      <c r="R54" s="81">
        <f>Q54/($Q$33*100)*100</f>
        <v>365</v>
      </c>
      <c r="S54" s="82"/>
      <c r="T54" s="83"/>
      <c r="U54" s="1"/>
    </row>
    <row r="55" spans="2:21">
      <c r="B55" s="34"/>
      <c r="C55" s="62"/>
      <c r="D55" s="59"/>
      <c r="E55" s="56"/>
      <c r="F55" s="13"/>
      <c r="N55" s="77" t="str">
        <f>C52</f>
        <v>acetylcysteine poeder 200mg</v>
      </c>
      <c r="O55" s="1"/>
      <c r="P55" s="1"/>
      <c r="Q55" s="81">
        <f>D52/$Q$31*365</f>
        <v>31.285714285714285</v>
      </c>
      <c r="R55" s="81">
        <f>Q55/($Q$33*100)*100</f>
        <v>312.85714285714283</v>
      </c>
      <c r="S55" s="82"/>
      <c r="T55" s="83"/>
      <c r="U55" s="1"/>
    </row>
    <row r="56" spans="2:21" ht="15" thickBot="1">
      <c r="B56" s="18"/>
      <c r="C56" s="19"/>
      <c r="D56" s="19"/>
      <c r="E56" s="19"/>
      <c r="F56" s="17"/>
      <c r="N56" s="1"/>
      <c r="O56" s="1"/>
      <c r="P56" s="1"/>
      <c r="Q56" s="1"/>
      <c r="R56" s="1"/>
      <c r="S56" s="1"/>
      <c r="T56" s="84"/>
      <c r="U56" s="1"/>
    </row>
  </sheetData>
  <mergeCells count="5">
    <mergeCell ref="N46:P47"/>
    <mergeCell ref="R47:R48"/>
    <mergeCell ref="E47:F47"/>
    <mergeCell ref="N32:P33"/>
    <mergeCell ref="R33:R34"/>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ddfc4a7-2327-4f2d-b29d-dda666fbba38" xsi:nil="true"/>
    <lcf76f155ced4ddcb4097134ff3c332f xmlns="45b0fde6-3671-446b-8026-4c0d418a39e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C31FF76EB96914B9FDB055D1D7EC1F1" ma:contentTypeVersion="17" ma:contentTypeDescription="Een nieuw document maken." ma:contentTypeScope="" ma:versionID="0406d6df385e6fff0cda736906d1f90a">
  <xsd:schema xmlns:xsd="http://www.w3.org/2001/XMLSchema" xmlns:xs="http://www.w3.org/2001/XMLSchema" xmlns:p="http://schemas.microsoft.com/office/2006/metadata/properties" xmlns:ns2="7ddfc4a7-2327-4f2d-b29d-dda666fbba38" xmlns:ns3="45b0fde6-3671-446b-8026-4c0d418a39e7" targetNamespace="http://schemas.microsoft.com/office/2006/metadata/properties" ma:root="true" ma:fieldsID="f1d0e646246bf32692fbbe03cd2a0137" ns2:_="" ns3:_="">
    <xsd:import namespace="7ddfc4a7-2327-4f2d-b29d-dda666fbba38"/>
    <xsd:import namespace="45b0fde6-3671-446b-8026-4c0d418a39e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dfc4a7-2327-4f2d-b29d-dda666fbba38"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internalName="SharedWithDetails" ma:readOnly="true">
      <xsd:simpleType>
        <xsd:restriction base="dms:Note">
          <xsd:maxLength value="255"/>
        </xsd:restriction>
      </xsd:simpleType>
    </xsd:element>
    <xsd:element name="TaxCatchAll" ma:index="19" nillable="true" ma:displayName="Taxonomy Catch All Column" ma:hidden="true" ma:list="{500ca94e-3c10-4710-8f5a-bcf85d946662}" ma:internalName="TaxCatchAll" ma:showField="CatchAllData" ma:web="7ddfc4a7-2327-4f2d-b29d-dda666fbba3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5b0fde6-3671-446b-8026-4c0d418a39e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Afbeeldingtags" ma:readOnly="false" ma:fieldId="{5cf76f15-5ced-4ddc-b409-7134ff3c332f}" ma:taxonomyMulti="true" ma:sspId="f267c90d-14ff-4ce5-b3f0-f18f151e1741"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5699BC-87AC-4BEF-8EA1-DA206FD2B31E}">
  <ds:schemaRefs>
    <ds:schemaRef ds:uri="http://schemas.microsoft.com/sharepoint/v3/contenttype/forms"/>
  </ds:schemaRefs>
</ds:datastoreItem>
</file>

<file path=customXml/itemProps2.xml><?xml version="1.0" encoding="utf-8"?>
<ds:datastoreItem xmlns:ds="http://schemas.openxmlformats.org/officeDocument/2006/customXml" ds:itemID="{283F91CA-8F1B-487C-B7B3-554F64CE779F}">
  <ds:schemaRefs>
    <ds:schemaRef ds:uri="http://purl.org/dc/elements/1.1/"/>
    <ds:schemaRef ds:uri="http://schemas.microsoft.com/office/2006/metadata/properties"/>
    <ds:schemaRef ds:uri="http://schemas.microsoft.com/office/infopath/2007/PartnerControls"/>
    <ds:schemaRef ds:uri="http://purl.org/dc/dcmitype/"/>
    <ds:schemaRef ds:uri="7ddfc4a7-2327-4f2d-b29d-dda666fbba38"/>
    <ds:schemaRef ds:uri="http://www.w3.org/XML/1998/namespace"/>
    <ds:schemaRef ds:uri="http://schemas.microsoft.com/office/2006/documentManagement/types"/>
    <ds:schemaRef ds:uri="http://schemas.openxmlformats.org/package/2006/metadata/core-properties"/>
    <ds:schemaRef ds:uri="45b0fde6-3671-446b-8026-4c0d418a39e7"/>
    <ds:schemaRef ds:uri="http://purl.org/dc/terms/"/>
  </ds:schemaRefs>
</ds:datastoreItem>
</file>

<file path=customXml/itemProps3.xml><?xml version="1.0" encoding="utf-8"?>
<ds:datastoreItem xmlns:ds="http://schemas.openxmlformats.org/officeDocument/2006/customXml" ds:itemID="{75235A19-58D7-447B-9D71-869D8D532B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dfc4a7-2327-4f2d-b29d-dda666fbba38"/>
    <ds:schemaRef ds:uri="45b0fde6-3671-446b-8026-4c0d418a3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&amp; interview vragen</vt:lpstr>
      <vt:lpstr>Rekenblad</vt:lpstr>
      <vt:lpstr>Grafieken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Euwijk Sijmen</dc:creator>
  <cp:keywords/>
  <dc:description/>
  <cp:lastModifiedBy>Arne Beguin</cp:lastModifiedBy>
  <cp:revision/>
  <dcterms:created xsi:type="dcterms:W3CDTF">2023-07-11T13:16:51Z</dcterms:created>
  <dcterms:modified xsi:type="dcterms:W3CDTF">2025-02-07T10:21:16Z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0x010100FC31FF76EB96914B9FDB055D1D7EC1F1</vt:lpwstr>
  </property>
  <property fmtid="{D5CDD505-2E9C-101B-9397-08002B2CF9AE}" pid="3" name="MediaServiceImageTags">
    <vt:lpwstr/>
  </property>
</Properties>
</file>