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fileSharing readOnlyRecommended="1"/>
  <workbookPr defaultThemeVersion="166925"/>
  <mc:AlternateContent xmlns:mc="http://schemas.openxmlformats.org/markup-compatibility/2006">
    <mc:Choice Requires="x15">
      <x15ac:absPath xmlns:x15ac="http://schemas.microsoft.com/office/spreadsheetml/2010/11/ac" url="C:\Users\j.debree\Documents\"/>
    </mc:Choice>
  </mc:AlternateContent>
  <xr:revisionPtr revIDLastSave="0" documentId="13_ncr:1_{E1381FAA-8CF3-457C-99A9-B84760C231DA}" xr6:coauthVersionLast="47" xr6:coauthVersionMax="47" xr10:uidLastSave="{00000000-0000-0000-0000-000000000000}"/>
  <bookViews>
    <workbookView xWindow="57480" yWindow="-120" windowWidth="29040" windowHeight="15720" tabRatio="808" xr2:uid="{D0A170B7-95C9-4AA0-ACAE-2379CBEB3BD2}"/>
  </bookViews>
  <sheets>
    <sheet name="START" sheetId="17" r:id="rId1"/>
    <sheet name="ZIEKENHUIS" sheetId="18" r:id="rId2"/>
    <sheet name="LANGDURIGE ZORG" sheetId="19" r:id="rId3"/>
    <sheet name="NIET INTRAMURAAL" sheetId="20" r:id="rId4"/>
  </sheets>
  <definedNames>
    <definedName name="_Order1" hidden="1">255</definedName>
    <definedName name="_Order2" hidden="1">255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0" l="1"/>
  <c r="C11" i="20"/>
  <c r="C11" i="18"/>
  <c r="D12" i="18"/>
  <c r="E12" i="18"/>
  <c r="F12" i="18"/>
  <c r="G12" i="18"/>
  <c r="H12" i="18"/>
  <c r="I12" i="18"/>
  <c r="J12" i="18"/>
  <c r="K12" i="18"/>
  <c r="L12" i="18"/>
  <c r="M12" i="18"/>
  <c r="N12" i="18"/>
  <c r="O12" i="18"/>
  <c r="P12" i="18"/>
  <c r="Q12" i="18"/>
  <c r="R12" i="18"/>
  <c r="S12" i="18"/>
  <c r="T12" i="18"/>
  <c r="U12" i="18"/>
  <c r="V12" i="18"/>
  <c r="C12" i="18"/>
  <c r="D21" i="18" l="1"/>
  <c r="O21" i="19"/>
  <c r="E15" i="20"/>
  <c r="F15" i="20"/>
  <c r="G15" i="20"/>
  <c r="H15" i="20"/>
  <c r="I15" i="20"/>
  <c r="J15" i="20"/>
  <c r="K15" i="20"/>
  <c r="L15" i="20"/>
  <c r="M15" i="20"/>
  <c r="N15" i="20"/>
  <c r="O15" i="20"/>
  <c r="P15" i="20"/>
  <c r="Q15" i="20"/>
  <c r="R15" i="20"/>
  <c r="S15" i="20"/>
  <c r="T15" i="20"/>
  <c r="U15" i="20"/>
  <c r="V15" i="20"/>
  <c r="D15" i="20"/>
  <c r="C15" i="20"/>
  <c r="C20" i="20"/>
  <c r="C19" i="20"/>
  <c r="I30" i="20"/>
  <c r="D22" i="19"/>
  <c r="E22" i="19"/>
  <c r="F22" i="19"/>
  <c r="G22" i="19"/>
  <c r="H22" i="19"/>
  <c r="I22" i="19"/>
  <c r="J22" i="19"/>
  <c r="K22" i="19"/>
  <c r="L22" i="19"/>
  <c r="M22" i="19"/>
  <c r="N22" i="19"/>
  <c r="O22" i="19"/>
  <c r="P22" i="19"/>
  <c r="Q22" i="19"/>
  <c r="R22" i="19"/>
  <c r="S22" i="19"/>
  <c r="T22" i="19"/>
  <c r="U22" i="19"/>
  <c r="V22" i="19"/>
  <c r="C22" i="19"/>
  <c r="C23" i="19"/>
  <c r="E21" i="19"/>
  <c r="F21" i="19"/>
  <c r="G21" i="19"/>
  <c r="H21" i="19"/>
  <c r="I21" i="19"/>
  <c r="J21" i="19"/>
  <c r="K21" i="19"/>
  <c r="L21" i="19"/>
  <c r="M21" i="19"/>
  <c r="N21" i="19"/>
  <c r="P21" i="19"/>
  <c r="Q21" i="19"/>
  <c r="R21" i="19"/>
  <c r="S21" i="19"/>
  <c r="T21" i="19"/>
  <c r="U21" i="19"/>
  <c r="V21" i="19"/>
  <c r="C21" i="19"/>
  <c r="D21" i="19"/>
  <c r="K30" i="20"/>
  <c r="K27" i="20" s="1"/>
  <c r="C29" i="20"/>
  <c r="V20" i="20"/>
  <c r="U20" i="20"/>
  <c r="T20" i="20"/>
  <c r="S20" i="20"/>
  <c r="R20" i="20"/>
  <c r="Q20" i="20"/>
  <c r="P20" i="20"/>
  <c r="O20" i="20"/>
  <c r="N20" i="20"/>
  <c r="M20" i="20"/>
  <c r="L20" i="20"/>
  <c r="K20" i="20"/>
  <c r="J20" i="20"/>
  <c r="I20" i="20"/>
  <c r="H20" i="20"/>
  <c r="G20" i="20"/>
  <c r="F20" i="20"/>
  <c r="E20" i="20"/>
  <c r="D20" i="20"/>
  <c r="V19" i="20"/>
  <c r="U19" i="20"/>
  <c r="T19" i="20"/>
  <c r="S19" i="20"/>
  <c r="R19" i="20"/>
  <c r="Q19" i="20"/>
  <c r="P19" i="20"/>
  <c r="O19" i="20"/>
  <c r="N19" i="20"/>
  <c r="M19" i="20"/>
  <c r="L19" i="20"/>
  <c r="K19" i="20"/>
  <c r="J19" i="20"/>
  <c r="I19" i="20"/>
  <c r="H19" i="20"/>
  <c r="G19" i="20"/>
  <c r="F19" i="20"/>
  <c r="E19" i="20"/>
  <c r="D19" i="20"/>
  <c r="C32" i="19"/>
  <c r="V16" i="19"/>
  <c r="U16" i="19"/>
  <c r="T16" i="19"/>
  <c r="S16" i="19"/>
  <c r="R16" i="19"/>
  <c r="Q16" i="19"/>
  <c r="P16" i="19"/>
  <c r="O16" i="19"/>
  <c r="N16" i="19"/>
  <c r="M16" i="19"/>
  <c r="L16" i="19"/>
  <c r="K16" i="19"/>
  <c r="J16" i="19"/>
  <c r="I16" i="19"/>
  <c r="H16" i="19"/>
  <c r="G16" i="19"/>
  <c r="F16" i="19"/>
  <c r="E16" i="19"/>
  <c r="D16" i="19"/>
  <c r="C16" i="19"/>
  <c r="C15" i="18"/>
  <c r="E21" i="18"/>
  <c r="F21" i="18"/>
  <c r="G21" i="18"/>
  <c r="H21" i="18"/>
  <c r="I21" i="18"/>
  <c r="J21" i="18"/>
  <c r="K21" i="18"/>
  <c r="L21" i="18"/>
  <c r="M21" i="18"/>
  <c r="N21" i="18"/>
  <c r="O21" i="18"/>
  <c r="P21" i="18"/>
  <c r="Q21" i="18"/>
  <c r="R21" i="18"/>
  <c r="S21" i="18"/>
  <c r="T21" i="18"/>
  <c r="U21" i="18"/>
  <c r="V21" i="18"/>
  <c r="C21" i="18"/>
  <c r="D20" i="18"/>
  <c r="E20" i="18"/>
  <c r="F20" i="18"/>
  <c r="G20" i="18"/>
  <c r="H20" i="18"/>
  <c r="I20" i="18"/>
  <c r="J20" i="18"/>
  <c r="K20" i="18"/>
  <c r="L20" i="18"/>
  <c r="M20" i="18"/>
  <c r="N20" i="18"/>
  <c r="O20" i="18"/>
  <c r="P20" i="18"/>
  <c r="Q20" i="18"/>
  <c r="R20" i="18"/>
  <c r="S20" i="18"/>
  <c r="T20" i="18"/>
  <c r="U20" i="18"/>
  <c r="V20" i="18"/>
  <c r="C20" i="18"/>
  <c r="W17" i="18"/>
  <c r="D15" i="18"/>
  <c r="E15" i="18"/>
  <c r="F15" i="18"/>
  <c r="G15" i="18"/>
  <c r="H15" i="18"/>
  <c r="I15" i="18"/>
  <c r="J15" i="18"/>
  <c r="K15" i="18"/>
  <c r="L15" i="18"/>
  <c r="M15" i="18"/>
  <c r="N15" i="18"/>
  <c r="O15" i="18"/>
  <c r="P15" i="18"/>
  <c r="Q15" i="18"/>
  <c r="R15" i="18"/>
  <c r="S15" i="18"/>
  <c r="T15" i="18"/>
  <c r="U15" i="18"/>
  <c r="V15" i="18"/>
  <c r="K31" i="18"/>
  <c r="C30" i="18" l="1"/>
  <c r="W12" i="18"/>
  <c r="I31" i="18" s="1"/>
  <c r="W18" i="19"/>
  <c r="C13" i="19" s="1"/>
  <c r="C21" i="20"/>
  <c r="C25" i="20" s="1"/>
  <c r="I11" i="20"/>
  <c r="I29" i="20"/>
  <c r="C24" i="19"/>
  <c r="C29" i="19" s="1"/>
  <c r="I12" i="19"/>
  <c r="F29" i="20"/>
  <c r="F30" i="20"/>
  <c r="C22" i="18"/>
  <c r="C28" i="18" s="1"/>
  <c r="C12" i="19" l="1"/>
  <c r="I32" i="19" s="1"/>
  <c r="F31" i="18"/>
  <c r="I30" i="18"/>
  <c r="F30" i="18"/>
  <c r="I33" i="19"/>
  <c r="H25" i="20"/>
  <c r="I25" i="20" s="1"/>
  <c r="E25" i="20"/>
  <c r="F25" i="20" s="1"/>
  <c r="C26" i="20"/>
  <c r="C27" i="20"/>
  <c r="E29" i="19"/>
  <c r="F29" i="19" s="1"/>
  <c r="H29" i="19"/>
  <c r="I29" i="19" s="1"/>
  <c r="C30" i="19"/>
  <c r="H30" i="19" s="1"/>
  <c r="I30" i="19" s="1"/>
  <c r="C28" i="19"/>
  <c r="H28" i="19" s="1"/>
  <c r="I28" i="19" s="1"/>
  <c r="H28" i="18"/>
  <c r="I28" i="18" s="1"/>
  <c r="E28" i="18"/>
  <c r="F28" i="18" s="1"/>
  <c r="C26" i="18"/>
  <c r="C27" i="18"/>
  <c r="F32" i="19" l="1"/>
  <c r="F33" i="19"/>
  <c r="H27" i="20"/>
  <c r="I27" i="20" s="1"/>
  <c r="E27" i="20"/>
  <c r="F27" i="20" s="1"/>
  <c r="H26" i="20"/>
  <c r="I26" i="20" s="1"/>
  <c r="E26" i="20"/>
  <c r="F26" i="20" s="1"/>
  <c r="C28" i="20"/>
  <c r="I28" i="20" s="1"/>
  <c r="E28" i="19"/>
  <c r="F28" i="19" s="1"/>
  <c r="E30" i="19"/>
  <c r="F30" i="19" s="1"/>
  <c r="C31" i="19"/>
  <c r="I31" i="19" s="1"/>
  <c r="E27" i="18"/>
  <c r="F27" i="18" s="1"/>
  <c r="H27" i="18"/>
  <c r="I27" i="18" s="1"/>
  <c r="E26" i="18"/>
  <c r="F26" i="18" s="1"/>
  <c r="H26" i="18"/>
  <c r="I26" i="18" s="1"/>
  <c r="C29" i="18"/>
  <c r="I29" i="18" s="1"/>
  <c r="I31" i="20" l="1"/>
  <c r="F28" i="20"/>
  <c r="F31" i="20" s="1"/>
  <c r="I34" i="19"/>
  <c r="F31" i="19"/>
  <c r="F34" i="19" s="1"/>
  <c r="I32" i="18"/>
  <c r="F29" i="18"/>
  <c r="F32" i="18" s="1"/>
</calcChain>
</file>

<file path=xl/sharedStrings.xml><?xml version="1.0" encoding="utf-8"?>
<sst xmlns="http://schemas.openxmlformats.org/spreadsheetml/2006/main" count="199" uniqueCount="92">
  <si>
    <t>ja</t>
  </si>
  <si>
    <t>nee</t>
  </si>
  <si>
    <t>Milieuthermometer zorg</t>
  </si>
  <si>
    <t>Rekentool voor kosten certificering</t>
  </si>
  <si>
    <t>Vereniging Milieuplatform Zorgsector (MPZ), is een vereniging van intramurale instellingen die werkt aan kennisontwikkeling en kennisverspreiding voor een duurzame bedrijfsvoering.</t>
  </si>
  <si>
    <t>www.milieuplatformzorg.nl</t>
  </si>
  <si>
    <t xml:space="preserve">Ik wil offerte aanvragen voor: </t>
  </si>
  <si>
    <t>info@milieuplatformzorg.nl</t>
  </si>
  <si>
    <t>Meer over de Milieuthermometer Zorg</t>
  </si>
  <si>
    <t>ZIEKENHUIS</t>
  </si>
  <si>
    <t>Incl. buitenpoli's</t>
  </si>
  <si>
    <t>LANGDURIGE ZORG</t>
  </si>
  <si>
    <t>Ouderenzorg, gehandicaptenzorg, ggz, thuiszorg, RIBW</t>
  </si>
  <si>
    <t>NIET INTRAMURAAL</t>
  </si>
  <si>
    <t>Diagnostisch centra, ZBC, e.d.</t>
  </si>
  <si>
    <t>Niet zeker waar je onder valt? Neem dan contact op met MPZ voor indicatie op maat.</t>
  </si>
  <si>
    <t>De Milieuthermometer Zorg is eigendom van Vereniging Milieuplatform Zorgsector (MPZ) en SMK (Stichting Milieukeur, 2025.</t>
  </si>
  <si>
    <t>↓ Vul de gele velden in</t>
  </si>
  <si>
    <t>Eerste certificering?</t>
  </si>
  <si>
    <t>Milieu Platform Zorg lid?</t>
  </si>
  <si>
    <t>Aantal locaties, inclusief buitenpoli's, om</t>
  </si>
  <si>
    <t>mee te nemen in de certificering?*</t>
  </si>
  <si>
    <t>Meer dan 20 locaties? Neem dan contact op met MPZ voor een kostenindicatie</t>
  </si>
  <si>
    <t>Locatie 4</t>
  </si>
  <si>
    <t>Aanmeldkosten</t>
  </si>
  <si>
    <t>Jaarlijkse bijdrage</t>
  </si>
  <si>
    <t>↓ Vul alle gele velden hieronder in tot ze groen worden.</t>
  </si>
  <si>
    <t>totaal bedden</t>
  </si>
  <si>
    <t>Locaties</t>
  </si>
  <si>
    <t>Locatie 1</t>
  </si>
  <si>
    <t>Loc. 2</t>
  </si>
  <si>
    <t>Loc. 3</t>
  </si>
  <si>
    <t>Loc. 4</t>
  </si>
  <si>
    <t>Loc. 5</t>
  </si>
  <si>
    <t>Loc. 6</t>
  </si>
  <si>
    <t>Loc. 7</t>
  </si>
  <si>
    <t>Loc. 8</t>
  </si>
  <si>
    <t>Loc. 9</t>
  </si>
  <si>
    <t>Loc. 10</t>
  </si>
  <si>
    <t>Loc. 11</t>
  </si>
  <si>
    <t>Loc. 12</t>
  </si>
  <si>
    <t>Loc. 13</t>
  </si>
  <si>
    <t>Loc. 14</t>
  </si>
  <si>
    <t>Loc. 15</t>
  </si>
  <si>
    <t>Loc. 16</t>
  </si>
  <si>
    <t>Loc. 17</t>
  </si>
  <si>
    <t>Loc. 18</t>
  </si>
  <si>
    <t>Loc. 19</t>
  </si>
  <si>
    <t>Loc. 20</t>
  </si>
  <si>
    <t>Aantal bedden</t>
  </si>
  <si>
    <t>Bruto vloeroppervlak in m2</t>
  </si>
  <si>
    <t>N = 1</t>
  </si>
  <si>
    <t>N = 0,5</t>
  </si>
  <si>
    <t>Totaal N</t>
  </si>
  <si>
    <t>BRONS</t>
  </si>
  <si>
    <t>ZILVER</t>
  </si>
  <si>
    <t>Neem voor niveau goud</t>
  </si>
  <si>
    <t>contact op met Stichting</t>
  </si>
  <si>
    <t>Samenvatting</t>
  </si>
  <si>
    <t>Aantal</t>
  </si>
  <si>
    <t>Uren</t>
  </si>
  <si>
    <t>Kosten</t>
  </si>
  <si>
    <t xml:space="preserve">Milieukeur </t>
  </si>
  <si>
    <t>Benodigde keuringen</t>
  </si>
  <si>
    <t>www.smk.nl</t>
  </si>
  <si>
    <t>Benodigde controles jaar 1</t>
  </si>
  <si>
    <t>Benodigde controles jaar 2</t>
  </si>
  <si>
    <t>Benodigde reiskosten</t>
  </si>
  <si>
    <t>Jaarlijkse kosten</t>
  </si>
  <si>
    <t>Totaal</t>
  </si>
  <si>
    <t>Aantal locaties om mee te nemen in de certificering:*</t>
  </si>
  <si>
    <t>Neem contact op met MPZ voor een offerte op maat.</t>
  </si>
  <si>
    <t>Informatieplichtige locaties:</t>
  </si>
  <si>
    <t>Als bedden is nul, betreft het hoofdkantoor?</t>
  </si>
  <si>
    <t>N = 1 voor &gt;30 bedden en N=0,5 voor &lt;30 bedden</t>
  </si>
  <si>
    <t>N = 1 voor hoofdkantoren, N=0,5 voor kleine kantoren</t>
  </si>
  <si>
    <t>N = 0,2 tm 5 zeer kleine loc daarna N=0</t>
  </si>
  <si>
    <t>Let op: Er lijkt géén locatie bij te zitten met meer dan 30 bedden of een hoofdkantoor. Er moet altijd minimaal één locatie gekeurd worden volgens het hoofdschema van de langdurige zorg.</t>
  </si>
  <si>
    <t xml:space="preserve">Aantal locaties om mee te nemen in de </t>
  </si>
  <si>
    <t>certificering?</t>
  </si>
  <si>
    <t>Bruto vloeroppervlak in m2:</t>
  </si>
  <si>
    <t>Jaarlijkse kosten (per jaar per locatie)</t>
  </si>
  <si>
    <t>totale jaarlijkse kosten</t>
  </si>
  <si>
    <t>↓ Vul alle gele velden in</t>
  </si>
  <si>
    <t>* Een locatie is gedefinieerd als een begrensd terrein met daarop activiteiten van de organisatie.</t>
  </si>
  <si>
    <t>Aantal informatieplichtig**:</t>
  </si>
  <si>
    <t>Aantal niet-informatieplichtig:</t>
  </si>
  <si>
    <r>
      <t xml:space="preserve">** </t>
    </r>
    <r>
      <rPr>
        <i/>
        <sz val="11"/>
        <rFont val="Calibri"/>
        <family val="2"/>
        <scheme val="minor"/>
      </rPr>
      <t xml:space="preserve">Informatieplichtig = Als het jaarverbruik &gt;25.000 m3 aardgas óf &gt;50.000 kWh elektriciteit (inkoop + opwek) is. </t>
    </r>
  </si>
  <si>
    <t>Meer dan 20 informatieplichtige locaties? Neem dan contact op met MPZ voor een kostenindicatie.</t>
  </si>
  <si>
    <t xml:space="preserve">Aantal locaties met een terrein groter dan 15.000 m2 en meerdere losstaande gebouwen: </t>
  </si>
  <si>
    <t>versie jan 2026</t>
  </si>
  <si>
    <t>ZIEKENHUIZEN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</si>
</sst>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52">
    <font>
      <sz val="11"/>
      <color theme="1"/>
      <name val="Calibri"/>
      <family val="2"/>
      <scheme val="minor"/>
    </font>
    <font>
      <b/>
      <sz val="11"/>
      <color theme="1"/>
      <name val="Calibri"/>
      <family val="2"/>
      <scheme val="minor"/>
    </font>
    <font>
      <b/>
      <sz val="14"/>
      <color theme="1"/>
      <name val="Calibri"/>
      <family val="2"/>
      <scheme val="minor"/>
    </font>
    <font>
      <sz val="11"/>
      <color theme="0" tint="-0.34998626667073579"/>
      <name val="Calibri"/>
      <family val="2"/>
      <scheme val="minor"/>
    </font>
    <font>
      <b/>
      <sz val="11"/>
      <color theme="0" tint="-0.34998626667073579"/>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60"/>
      <name val="Calibri"/>
      <family val="2"/>
      <scheme val="minor"/>
    </font>
    <font>
      <b/>
      <sz val="12"/>
      <name val="Calibri"/>
      <family val="2"/>
      <scheme val="minor"/>
    </font>
    <font>
      <sz val="11"/>
      <name val="Arial"/>
      <family val="2"/>
    </font>
    <font>
      <sz val="11"/>
      <color theme="8" tint="-0.499984740745262"/>
      <name val="Calibri"/>
      <family val="2"/>
      <scheme val="minor"/>
    </font>
    <font>
      <b/>
      <sz val="16"/>
      <name val="Calibri"/>
      <family val="2"/>
      <scheme val="minor"/>
    </font>
    <font>
      <b/>
      <sz val="26"/>
      <name val="Calibri"/>
      <family val="2"/>
      <scheme val="minor"/>
    </font>
    <font>
      <sz val="10"/>
      <name val="Arial"/>
      <family val="2"/>
    </font>
    <font>
      <sz val="10"/>
      <name val="Calibri"/>
      <family val="2"/>
      <scheme val="minor"/>
    </font>
    <font>
      <u/>
      <sz val="10"/>
      <color theme="10"/>
      <name val="Arial"/>
      <family val="2"/>
    </font>
    <font>
      <i/>
      <sz val="11"/>
      <name val="Calibri"/>
      <family val="2"/>
      <scheme val="minor"/>
    </font>
    <font>
      <sz val="9"/>
      <name val="Calibri"/>
      <family val="2"/>
      <scheme val="minor"/>
    </font>
    <font>
      <b/>
      <sz val="10"/>
      <name val="Arial"/>
      <family val="2"/>
    </font>
    <font>
      <b/>
      <sz val="11"/>
      <name val="Calibri"/>
      <family val="2"/>
      <scheme val="minor"/>
    </font>
    <font>
      <i/>
      <sz val="12"/>
      <name val="BankGothic Md BT"/>
      <family val="2"/>
    </font>
    <font>
      <i/>
      <sz val="12"/>
      <name val="Calibri"/>
      <family val="2"/>
      <scheme val="minor"/>
    </font>
    <font>
      <sz val="14"/>
      <color theme="8" tint="-0.499984740745262"/>
      <name val="BankGothic Md BT"/>
      <family val="2"/>
    </font>
    <font>
      <sz val="11"/>
      <color theme="1" tint="0.34998626667073579"/>
      <name val="Calibri"/>
      <family val="2"/>
      <scheme val="minor"/>
    </font>
    <font>
      <sz val="10"/>
      <color theme="1" tint="0.499984740745262"/>
      <name val="Arial"/>
      <family val="2"/>
    </font>
    <font>
      <sz val="11"/>
      <color theme="1" tint="0.499984740745262"/>
      <name val="Calibri"/>
      <family val="2"/>
      <scheme val="minor"/>
    </font>
    <font>
      <sz val="12"/>
      <name val="BankGothic Md BT"/>
      <family val="2"/>
    </font>
    <font>
      <sz val="10"/>
      <name val="Arial"/>
      <family val="2"/>
    </font>
    <font>
      <sz val="12"/>
      <color rgb="FF3B444E"/>
      <name val="Arial"/>
      <family val="2"/>
    </font>
    <font>
      <b/>
      <sz val="18"/>
      <name val="Calibri"/>
      <family val="2"/>
      <scheme val="minor"/>
    </font>
    <font>
      <b/>
      <sz val="22"/>
      <name val="Calibri"/>
      <family val="2"/>
      <scheme val="minor"/>
    </font>
    <font>
      <b/>
      <sz val="18"/>
      <color theme="0"/>
      <name val="Calibri"/>
      <family val="2"/>
      <scheme val="minor"/>
    </font>
    <font>
      <i/>
      <sz val="11"/>
      <color theme="1"/>
      <name val="Calibri"/>
      <family val="2"/>
      <scheme val="minor"/>
    </font>
    <font>
      <i/>
      <sz val="10"/>
      <color theme="1"/>
      <name val="Calibri"/>
      <family val="2"/>
      <scheme val="minor"/>
    </font>
    <font>
      <b/>
      <sz val="22"/>
      <color theme="1" tint="0.249977111117893"/>
      <name val="Calibri"/>
      <family val="2"/>
      <scheme val="minor"/>
    </font>
    <font>
      <sz val="10"/>
      <color theme="0"/>
      <name val="Arial"/>
      <family val="2"/>
    </font>
    <font>
      <i/>
      <sz val="14"/>
      <name val="Calibri"/>
      <family val="2"/>
      <scheme val="minor"/>
    </font>
    <font>
      <b/>
      <sz val="16"/>
      <color theme="0"/>
      <name val="Calibri"/>
      <family val="2"/>
      <scheme val="minor"/>
    </font>
    <font>
      <i/>
      <sz val="11"/>
      <color rgb="FFFF0000"/>
      <name val="Calibri"/>
      <family val="2"/>
      <scheme val="minor"/>
    </font>
    <font>
      <sz val="10"/>
      <color theme="1"/>
      <name val="Calibri"/>
      <family val="2"/>
      <scheme val="minor"/>
    </font>
    <font>
      <sz val="8"/>
      <color theme="0"/>
      <name val="Calibri"/>
      <family val="2"/>
      <scheme val="minor"/>
    </font>
    <font>
      <sz val="11"/>
      <color rgb="FFFF0000"/>
      <name val="Calibri"/>
      <family val="2"/>
      <scheme val="minor"/>
    </font>
    <font>
      <sz val="14"/>
      <name val="Calibri"/>
      <family val="2"/>
      <scheme val="minor"/>
    </font>
    <font>
      <b/>
      <i/>
      <sz val="11"/>
      <color theme="1"/>
      <name val="Calibri"/>
      <family val="2"/>
      <scheme val="minor"/>
    </font>
    <font>
      <sz val="11"/>
      <color theme="0" tint="-0.249977111117893"/>
      <name val="Calibri"/>
      <family val="2"/>
      <scheme val="minor"/>
    </font>
    <font>
      <i/>
      <sz val="11"/>
      <color theme="0"/>
      <name val="Calibri"/>
      <family val="2"/>
      <scheme val="minor"/>
    </font>
    <font>
      <b/>
      <sz val="16"/>
      <color theme="0"/>
      <name val="Arial"/>
      <family val="2"/>
    </font>
    <font>
      <u/>
      <sz val="11"/>
      <color rgb="FFFF0000"/>
      <name val="Calibri"/>
      <family val="2"/>
      <scheme val="minor"/>
    </font>
    <font>
      <b/>
      <i/>
      <sz val="10"/>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AA98E"/>
        <bgColor indexed="64"/>
      </patternFill>
    </fill>
    <fill>
      <patternFill patternType="solid">
        <fgColor rgb="FFEACFC0"/>
        <bgColor indexed="64"/>
      </patternFill>
    </fill>
    <fill>
      <patternFill patternType="solid">
        <fgColor rgb="FF99DCE9"/>
        <bgColor indexed="64"/>
      </patternFill>
    </fill>
    <fill>
      <patternFill patternType="solid">
        <fgColor rgb="FF1D7587"/>
        <bgColor indexed="64"/>
      </patternFill>
    </fill>
    <fill>
      <patternFill patternType="solid">
        <fgColor rgb="FF78A09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diagonal/>
    </border>
    <border>
      <left/>
      <right/>
      <top style="thin">
        <color rgb="FF002060"/>
      </top>
      <bottom/>
      <diagonal/>
    </border>
    <border>
      <left/>
      <right style="thick">
        <color theme="8" tint="-0.499984740745262"/>
      </right>
      <top style="thin">
        <color rgb="FF002060"/>
      </top>
      <bottom/>
      <diagonal/>
    </border>
    <border>
      <left style="thin">
        <color rgb="FF002060"/>
      </left>
      <right/>
      <top/>
      <bottom/>
      <diagonal/>
    </border>
    <border>
      <left/>
      <right style="thick">
        <color theme="8" tint="-0.499984740745262"/>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002060"/>
      </left>
      <right/>
      <top/>
      <bottom style="thick">
        <color rgb="FF002060"/>
      </bottom>
      <diagonal/>
    </border>
    <border>
      <left/>
      <right/>
      <top/>
      <bottom style="thick">
        <color rgb="FF002060"/>
      </bottom>
      <diagonal/>
    </border>
    <border>
      <left/>
      <right style="thick">
        <color theme="8" tint="-0.499984740745262"/>
      </right>
      <top/>
      <bottom style="thick">
        <color rgb="FF002060"/>
      </bottom>
      <diagonal/>
    </border>
    <border>
      <left style="thin">
        <color theme="0" tint="-0.24994659260841701"/>
      </left>
      <right style="medium">
        <color auto="1"/>
      </right>
      <top style="thin">
        <color theme="0" tint="-0.24994659260841701"/>
      </top>
      <bottom style="medium">
        <color auto="1"/>
      </bottom>
      <diagonal/>
    </border>
    <border>
      <left style="thin">
        <color theme="0" tint="-0.34998626667073579"/>
      </left>
      <right/>
      <top style="thin">
        <color theme="0" tint="-0.34998626667073579"/>
      </top>
      <bottom/>
      <diagonal/>
    </border>
    <border>
      <left/>
      <right style="medium">
        <color auto="1"/>
      </right>
      <top style="thin">
        <color theme="0" tint="-0.34998626667073579"/>
      </top>
      <bottom/>
      <diagonal/>
    </border>
    <border>
      <left style="thin">
        <color theme="0" tint="-0.34998626667073579"/>
      </left>
      <right/>
      <top/>
      <bottom/>
      <diagonal/>
    </border>
    <border>
      <left style="thin">
        <color theme="0" tint="-0.34998626667073579"/>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s>
  <cellStyleXfs count="5">
    <xf numFmtId="0" fontId="0" fillId="0" borderId="0"/>
    <xf numFmtId="44" fontId="6" fillId="0" borderId="0" applyFont="0" applyFill="0" applyBorder="0" applyAlignment="0" applyProtection="0"/>
    <xf numFmtId="0" fontId="9" fillId="0" borderId="0" applyNumberFormat="0" applyFill="0" applyBorder="0" applyAlignment="0" applyProtection="0"/>
    <xf numFmtId="0" fontId="30" fillId="0" borderId="0"/>
    <xf numFmtId="0" fontId="18" fillId="0" borderId="0" applyNumberFormat="0" applyFill="0" applyBorder="0" applyAlignment="0" applyProtection="0"/>
  </cellStyleXfs>
  <cellXfs count="150">
    <xf numFmtId="0" fontId="0" fillId="0" borderId="0" xfId="0"/>
    <xf numFmtId="0" fontId="30" fillId="3" borderId="0" xfId="3" applyFill="1"/>
    <xf numFmtId="0" fontId="27" fillId="3" borderId="0" xfId="3" applyFont="1" applyFill="1"/>
    <xf numFmtId="0" fontId="16" fillId="3" borderId="0" xfId="3" applyFont="1" applyFill="1"/>
    <xf numFmtId="0" fontId="29" fillId="3" borderId="0" xfId="3" applyFont="1" applyFill="1"/>
    <xf numFmtId="0" fontId="21" fillId="3" borderId="0" xfId="3" applyFont="1" applyFill="1"/>
    <xf numFmtId="0" fontId="3" fillId="5" borderId="0" xfId="0" applyFont="1" applyFill="1"/>
    <xf numFmtId="0" fontId="1" fillId="6" borderId="16" xfId="0" applyFont="1" applyFill="1" applyBorder="1"/>
    <xf numFmtId="0" fontId="1" fillId="5" borderId="7" xfId="0" applyFont="1" applyFill="1" applyBorder="1"/>
    <xf numFmtId="44" fontId="0" fillId="5" borderId="7" xfId="1" applyFont="1" applyFill="1" applyBorder="1"/>
    <xf numFmtId="0" fontId="3" fillId="6" borderId="16" xfId="0" applyFont="1" applyFill="1" applyBorder="1"/>
    <xf numFmtId="44" fontId="5" fillId="5" borderId="7" xfId="1" applyFont="1" applyFill="1" applyBorder="1"/>
    <xf numFmtId="0" fontId="0" fillId="3" borderId="22" xfId="0" applyFill="1" applyBorder="1"/>
    <xf numFmtId="0" fontId="1" fillId="3" borderId="22" xfId="0" applyFont="1" applyFill="1" applyBorder="1"/>
    <xf numFmtId="0" fontId="3" fillId="3" borderId="22" xfId="0" applyFont="1" applyFill="1" applyBorder="1"/>
    <xf numFmtId="0" fontId="22" fillId="3" borderId="22" xfId="0" applyFont="1" applyFill="1" applyBorder="1"/>
    <xf numFmtId="0" fontId="3" fillId="3" borderId="23" xfId="0" applyFont="1" applyFill="1" applyBorder="1"/>
    <xf numFmtId="0" fontId="0" fillId="3" borderId="0" xfId="0" applyFill="1"/>
    <xf numFmtId="0" fontId="3" fillId="3" borderId="0" xfId="0" applyFont="1" applyFill="1"/>
    <xf numFmtId="1" fontId="0" fillId="3" borderId="0" xfId="0" applyNumberFormat="1" applyFill="1" applyAlignment="1">
      <alignment horizontal="center"/>
    </xf>
    <xf numFmtId="0" fontId="0" fillId="3" borderId="0" xfId="0" applyFill="1" applyAlignment="1">
      <alignment horizontal="center"/>
    </xf>
    <xf numFmtId="164" fontId="4" fillId="3" borderId="0" xfId="0" applyNumberFormat="1" applyFont="1" applyFill="1"/>
    <xf numFmtId="164" fontId="4" fillId="3" borderId="8" xfId="0" applyNumberFormat="1" applyFont="1" applyFill="1" applyBorder="1"/>
    <xf numFmtId="0" fontId="3" fillId="3" borderId="8" xfId="0" applyFont="1" applyFill="1" applyBorder="1"/>
    <xf numFmtId="0" fontId="3" fillId="3" borderId="9" xfId="0" applyFont="1" applyFill="1" applyBorder="1"/>
    <xf numFmtId="0" fontId="0" fillId="3" borderId="7" xfId="0" applyFill="1" applyBorder="1"/>
    <xf numFmtId="0" fontId="3" fillId="3" borderId="7" xfId="0" applyFont="1" applyFill="1" applyBorder="1"/>
    <xf numFmtId="0" fontId="8" fillId="3" borderId="0" xfId="0" applyFont="1" applyFill="1"/>
    <xf numFmtId="0" fontId="35" fillId="3" borderId="0" xfId="0" applyFont="1" applyFill="1"/>
    <xf numFmtId="0" fontId="0" fillId="5" borderId="0" xfId="0" applyFill="1"/>
    <xf numFmtId="164" fontId="0" fillId="5" borderId="0" xfId="0" applyNumberFormat="1" applyFill="1"/>
    <xf numFmtId="0" fontId="2" fillId="5" borderId="0" xfId="0" applyFont="1" applyFill="1"/>
    <xf numFmtId="164" fontId="2" fillId="5" borderId="0" xfId="0" applyNumberFormat="1" applyFont="1" applyFill="1"/>
    <xf numFmtId="0" fontId="34" fillId="5" borderId="0" xfId="0" applyFont="1" applyFill="1"/>
    <xf numFmtId="164" fontId="3" fillId="5" borderId="0" xfId="0" applyNumberFormat="1" applyFont="1" applyFill="1"/>
    <xf numFmtId="44" fontId="22" fillId="5" borderId="18" xfId="0" applyNumberFormat="1" applyFont="1" applyFill="1" applyBorder="1"/>
    <xf numFmtId="0" fontId="22" fillId="6" borderId="17" xfId="0" applyFont="1" applyFill="1" applyBorder="1"/>
    <xf numFmtId="0" fontId="0" fillId="6" borderId="16" xfId="1" applyNumberFormat="1" applyFont="1" applyFill="1" applyBorder="1" applyAlignment="1">
      <alignment horizontal="left"/>
    </xf>
    <xf numFmtId="0" fontId="0" fillId="6" borderId="16" xfId="0" applyFill="1" applyBorder="1" applyAlignment="1">
      <alignment horizontal="left"/>
    </xf>
    <xf numFmtId="0" fontId="1" fillId="7" borderId="7" xfId="0" applyFont="1" applyFill="1" applyBorder="1"/>
    <xf numFmtId="44" fontId="0" fillId="7" borderId="7" xfId="1" applyFont="1" applyFill="1" applyBorder="1"/>
    <xf numFmtId="44" fontId="5" fillId="7" borderId="7" xfId="1" applyFont="1" applyFill="1" applyBorder="1"/>
    <xf numFmtId="44" fontId="22" fillId="7" borderId="18" xfId="0" applyNumberFormat="1" applyFont="1" applyFill="1" applyBorder="1"/>
    <xf numFmtId="0" fontId="1" fillId="8" borderId="16" xfId="0" applyFont="1" applyFill="1" applyBorder="1"/>
    <xf numFmtId="0" fontId="0" fillId="8" borderId="16" xfId="0" applyFill="1" applyBorder="1" applyAlignment="1">
      <alignment horizontal="left"/>
    </xf>
    <xf numFmtId="0" fontId="3" fillId="8" borderId="16" xfId="0" applyFont="1" applyFill="1" applyBorder="1"/>
    <xf numFmtId="0" fontId="22" fillId="8" borderId="17" xfId="0" applyFont="1" applyFill="1" applyBorder="1"/>
    <xf numFmtId="3" fontId="8" fillId="3" borderId="0" xfId="0" applyNumberFormat="1" applyFont="1" applyFill="1"/>
    <xf numFmtId="0" fontId="36" fillId="3" borderId="0" xfId="0" applyFont="1" applyFill="1"/>
    <xf numFmtId="0" fontId="0" fillId="3" borderId="0" xfId="0" applyFill="1" applyAlignment="1">
      <alignment horizontal="center" vertical="center"/>
    </xf>
    <xf numFmtId="0" fontId="36" fillId="3" borderId="0" xfId="0" applyFont="1" applyFill="1" applyAlignment="1">
      <alignment vertical="top" wrapText="1"/>
    </xf>
    <xf numFmtId="0" fontId="7" fillId="4" borderId="22" xfId="0" applyFont="1" applyFill="1" applyBorder="1"/>
    <xf numFmtId="0" fontId="7" fillId="4" borderId="0" xfId="0" applyFont="1" applyFill="1"/>
    <xf numFmtId="0" fontId="0" fillId="4" borderId="0" xfId="0" applyFill="1"/>
    <xf numFmtId="0" fontId="38" fillId="3" borderId="0" xfId="3" applyFont="1" applyFill="1"/>
    <xf numFmtId="0" fontId="0" fillId="2" borderId="1" xfId="0" applyFill="1" applyBorder="1" applyProtection="1">
      <protection locked="0"/>
    </xf>
    <xf numFmtId="0" fontId="8" fillId="3" borderId="0" xfId="0" applyFont="1" applyFill="1" applyProtection="1">
      <protection locked="0"/>
    </xf>
    <xf numFmtId="3" fontId="8" fillId="3" borderId="0" xfId="0" applyNumberFormat="1" applyFont="1" applyFill="1" applyProtection="1">
      <protection locked="0"/>
    </xf>
    <xf numFmtId="0" fontId="8" fillId="0" borderId="1" xfId="0" applyFont="1" applyBorder="1" applyProtection="1">
      <protection locked="0"/>
    </xf>
    <xf numFmtId="3" fontId="8" fillId="0" borderId="1" xfId="0" applyNumberFormat="1" applyFont="1" applyBorder="1" applyProtection="1">
      <protection locked="0"/>
    </xf>
    <xf numFmtId="0" fontId="9" fillId="3" borderId="0" xfId="2" applyFill="1" applyBorder="1" applyProtection="1">
      <protection locked="0"/>
    </xf>
    <xf numFmtId="0" fontId="28" fillId="3" borderId="0" xfId="3" applyFont="1" applyFill="1" applyAlignment="1">
      <alignment horizontal="right"/>
    </xf>
    <xf numFmtId="0" fontId="31" fillId="0" borderId="0" xfId="3" applyFont="1"/>
    <xf numFmtId="0" fontId="30" fillId="9" borderId="5" xfId="3" applyFill="1" applyBorder="1"/>
    <xf numFmtId="0" fontId="30" fillId="9" borderId="0" xfId="3" applyFill="1"/>
    <xf numFmtId="0" fontId="16" fillId="9" borderId="0" xfId="3" applyFont="1" applyFill="1" applyAlignment="1">
      <alignment horizontal="right" vertical="center"/>
    </xf>
    <xf numFmtId="0" fontId="20" fillId="9" borderId="0" xfId="3" applyFont="1" applyFill="1" applyAlignment="1">
      <alignment vertical="center"/>
    </xf>
    <xf numFmtId="0" fontId="30" fillId="9" borderId="6" xfId="3" applyFill="1" applyBorder="1"/>
    <xf numFmtId="0" fontId="30" fillId="9" borderId="0" xfId="3" applyFill="1" applyAlignment="1">
      <alignment horizontal="right" vertical="center"/>
    </xf>
    <xf numFmtId="0" fontId="17" fillId="9" borderId="0" xfId="3" applyFont="1" applyFill="1"/>
    <xf numFmtId="0" fontId="23" fillId="9" borderId="0" xfId="3" applyFont="1" applyFill="1"/>
    <xf numFmtId="0" fontId="24" fillId="9" borderId="0" xfId="3" applyFont="1" applyFill="1"/>
    <xf numFmtId="0" fontId="30" fillId="9" borderId="2" xfId="3" applyFill="1" applyBorder="1"/>
    <xf numFmtId="0" fontId="30" fillId="9" borderId="3" xfId="3" applyFill="1" applyBorder="1"/>
    <xf numFmtId="0" fontId="30" fillId="9" borderId="4" xfId="3" applyFill="1" applyBorder="1"/>
    <xf numFmtId="0" fontId="10" fillId="9" borderId="0" xfId="3" applyFont="1" applyFill="1"/>
    <xf numFmtId="0" fontId="33" fillId="9" borderId="0" xfId="3" applyFont="1" applyFill="1"/>
    <xf numFmtId="0" fontId="5" fillId="9" borderId="0" xfId="3" applyFont="1" applyFill="1"/>
    <xf numFmtId="0" fontId="11" fillId="9" borderId="0" xfId="3" applyFont="1" applyFill="1"/>
    <xf numFmtId="0" fontId="12" fillId="9" borderId="0" xfId="3" applyFont="1" applyFill="1"/>
    <xf numFmtId="0" fontId="13" fillId="9" borderId="0" xfId="3" applyFont="1" applyFill="1"/>
    <xf numFmtId="0" fontId="14" fillId="9" borderId="0" xfId="3" applyFont="1" applyFill="1"/>
    <xf numFmtId="0" fontId="32" fillId="9" borderId="0" xfId="3" applyFont="1" applyFill="1"/>
    <xf numFmtId="0" fontId="15" fillId="9" borderId="0" xfId="3" applyFont="1" applyFill="1" applyAlignment="1">
      <alignment vertical="center"/>
    </xf>
    <xf numFmtId="0" fontId="16" fillId="9" borderId="0" xfId="3" applyFont="1" applyFill="1"/>
    <xf numFmtId="0" fontId="40" fillId="10" borderId="13" xfId="2" applyFont="1" applyFill="1" applyBorder="1" applyAlignment="1" applyProtection="1">
      <alignment horizontal="center" vertical="center"/>
      <protection locked="0"/>
    </xf>
    <xf numFmtId="0" fontId="43" fillId="3" borderId="0" xfId="0" applyFont="1" applyFill="1" applyAlignment="1">
      <alignment wrapText="1"/>
    </xf>
    <xf numFmtId="0" fontId="16" fillId="3" borderId="0" xfId="3" applyFont="1" applyFill="1" applyProtection="1">
      <protection locked="0"/>
    </xf>
    <xf numFmtId="0" fontId="39" fillId="9" borderId="0" xfId="3" applyFont="1" applyFill="1" applyAlignment="1">
      <alignment vertical="top" wrapText="1"/>
    </xf>
    <xf numFmtId="0" fontId="26" fillId="3" borderId="0" xfId="0" applyFont="1" applyFill="1"/>
    <xf numFmtId="0" fontId="35" fillId="3" borderId="22" xfId="0" applyFont="1" applyFill="1" applyBorder="1" applyAlignment="1">
      <alignment horizontal="left" indent="1"/>
    </xf>
    <xf numFmtId="0" fontId="5" fillId="3" borderId="0" xfId="2" applyFont="1" applyFill="1" applyBorder="1" applyProtection="1">
      <protection locked="0"/>
    </xf>
    <xf numFmtId="0" fontId="46" fillId="3" borderId="0" xfId="0" applyFont="1" applyFill="1"/>
    <xf numFmtId="0" fontId="47" fillId="3" borderId="0" xfId="0" applyFont="1" applyFill="1"/>
    <xf numFmtId="0" fontId="48" fillId="3" borderId="0" xfId="0" applyFont="1" applyFill="1" applyAlignment="1">
      <alignment horizontal="left" indent="1"/>
    </xf>
    <xf numFmtId="0" fontId="35" fillId="3" borderId="0" xfId="0" applyFont="1" applyFill="1" applyAlignment="1">
      <alignment vertical="top" wrapText="1"/>
    </xf>
    <xf numFmtId="0" fontId="5" fillId="0" borderId="1" xfId="0" applyFont="1" applyBorder="1" applyProtection="1">
      <protection locked="0"/>
    </xf>
    <xf numFmtId="3" fontId="44" fillId="0" borderId="24" xfId="0" applyNumberFormat="1" applyFont="1" applyBorder="1" applyProtection="1">
      <protection locked="0"/>
    </xf>
    <xf numFmtId="0" fontId="5" fillId="3" borderId="0" xfId="0" applyFont="1" applyFill="1" applyProtection="1">
      <protection locked="0"/>
    </xf>
    <xf numFmtId="0" fontId="49" fillId="9" borderId="0" xfId="3" applyFont="1" applyFill="1"/>
    <xf numFmtId="0" fontId="45" fillId="9" borderId="0" xfId="3" applyFont="1" applyFill="1"/>
    <xf numFmtId="0" fontId="41" fillId="3" borderId="0" xfId="0" applyFont="1" applyFill="1" applyAlignment="1">
      <alignment horizontal="left" vertical="top" wrapText="1"/>
    </xf>
    <xf numFmtId="0" fontId="42" fillId="3" borderId="0" xfId="0" applyFont="1" applyFill="1" applyAlignment="1">
      <alignment horizontal="right"/>
    </xf>
    <xf numFmtId="0" fontId="5" fillId="3" borderId="0" xfId="0" applyFont="1" applyFill="1"/>
    <xf numFmtId="49" fontId="16" fillId="9" borderId="0" xfId="3" applyNumberFormat="1" applyFont="1" applyFill="1" applyAlignment="1">
      <alignment horizontal="left"/>
    </xf>
    <xf numFmtId="0" fontId="51" fillId="3" borderId="0" xfId="0" applyFont="1" applyFill="1"/>
    <xf numFmtId="0" fontId="26" fillId="9" borderId="10" xfId="4" applyFont="1" applyFill="1" applyBorder="1" applyAlignment="1" applyProtection="1">
      <alignment horizontal="left"/>
    </xf>
    <xf numFmtId="0" fontId="26" fillId="9" borderId="11" xfId="4" applyFont="1" applyFill="1" applyBorder="1" applyAlignment="1" applyProtection="1">
      <alignment horizontal="left"/>
    </xf>
    <xf numFmtId="0" fontId="26" fillId="9" borderId="12" xfId="4" applyFont="1" applyFill="1" applyBorder="1" applyAlignment="1" applyProtection="1">
      <alignment horizontal="left"/>
    </xf>
    <xf numFmtId="0" fontId="25" fillId="9" borderId="5" xfId="4" applyFont="1" applyFill="1" applyBorder="1" applyAlignment="1" applyProtection="1">
      <alignment horizontal="center"/>
    </xf>
    <xf numFmtId="0" fontId="25" fillId="9" borderId="0" xfId="4" applyFont="1" applyFill="1" applyBorder="1" applyAlignment="1" applyProtection="1">
      <alignment horizontal="center"/>
    </xf>
    <xf numFmtId="0" fontId="5" fillId="9" borderId="0" xfId="3" applyFont="1" applyFill="1" applyAlignment="1">
      <alignment horizontal="left" vertical="top" wrapText="1"/>
    </xf>
    <xf numFmtId="0" fontId="5" fillId="9" borderId="6" xfId="3" applyFont="1" applyFill="1" applyBorder="1" applyAlignment="1">
      <alignment horizontal="left" vertical="top" wrapText="1"/>
    </xf>
    <xf numFmtId="0" fontId="9" fillId="9" borderId="0" xfId="4" applyFont="1" applyFill="1" applyBorder="1" applyAlignment="1" applyProtection="1">
      <alignment horizontal="center" vertical="top" wrapText="1"/>
      <protection locked="0"/>
    </xf>
    <xf numFmtId="0" fontId="9" fillId="9" borderId="6" xfId="4" applyFont="1" applyFill="1" applyBorder="1" applyAlignment="1" applyProtection="1">
      <alignment horizontal="center" vertical="top" wrapText="1"/>
      <protection locked="0"/>
    </xf>
    <xf numFmtId="0" fontId="19" fillId="9" borderId="0" xfId="3" applyFont="1" applyFill="1" applyAlignment="1" applyProtection="1">
      <alignment horizontal="center" vertical="top" wrapText="1"/>
      <protection locked="0"/>
    </xf>
    <xf numFmtId="0" fontId="19" fillId="9" borderId="6" xfId="3" applyFont="1" applyFill="1" applyBorder="1" applyAlignment="1" applyProtection="1">
      <alignment horizontal="center" vertical="top" wrapText="1"/>
      <protection locked="0"/>
    </xf>
    <xf numFmtId="0" fontId="9" fillId="9" borderId="0" xfId="2" applyFill="1" applyAlignment="1" applyProtection="1">
      <alignment horizontal="left" vertical="center" wrapText="1" indent="6"/>
      <protection locked="0"/>
    </xf>
    <xf numFmtId="0" fontId="9" fillId="9" borderId="6" xfId="2" applyFill="1" applyBorder="1" applyAlignment="1" applyProtection="1">
      <alignment horizontal="left" vertical="center" wrapText="1" indent="6"/>
      <protection locked="0"/>
    </xf>
    <xf numFmtId="0" fontId="21" fillId="9" borderId="0" xfId="3" applyFont="1" applyFill="1" applyAlignment="1">
      <alignment horizontal="left"/>
    </xf>
    <xf numFmtId="0" fontId="9" fillId="9" borderId="0" xfId="2" applyFill="1" applyBorder="1" applyAlignment="1" applyProtection="1">
      <alignment horizontal="left" indent="6"/>
      <protection locked="0"/>
    </xf>
    <xf numFmtId="0" fontId="9" fillId="9" borderId="6" xfId="2" applyFill="1" applyBorder="1" applyAlignment="1" applyProtection="1">
      <alignment horizontal="left" indent="6"/>
      <protection locked="0"/>
    </xf>
    <xf numFmtId="0" fontId="39" fillId="9" borderId="22" xfId="3" applyFont="1" applyFill="1" applyBorder="1" applyAlignment="1">
      <alignment horizontal="left" vertical="top" wrapText="1" indent="1"/>
    </xf>
    <xf numFmtId="0" fontId="39" fillId="9" borderId="0" xfId="3" applyFont="1" applyFill="1" applyAlignment="1">
      <alignment horizontal="left" vertical="top" wrapText="1" indent="1"/>
    </xf>
    <xf numFmtId="0" fontId="39" fillId="9" borderId="22" xfId="3" applyFont="1" applyFill="1" applyBorder="1" applyAlignment="1">
      <alignment horizontal="left" vertical="top" indent="1"/>
    </xf>
    <xf numFmtId="0" fontId="39" fillId="9" borderId="0" xfId="3" applyFont="1" applyFill="1" applyAlignment="1">
      <alignment horizontal="left" vertical="top" indent="1"/>
    </xf>
    <xf numFmtId="0" fontId="41" fillId="3" borderId="0" xfId="0" applyFont="1" applyFill="1" applyAlignment="1">
      <alignment horizontal="left" vertical="top" wrapText="1"/>
    </xf>
    <xf numFmtId="0" fontId="34" fillId="4" borderId="19" xfId="0" applyFont="1" applyFill="1" applyBorder="1" applyAlignment="1">
      <alignment horizontal="center" vertical="center"/>
    </xf>
    <xf numFmtId="0" fontId="34" fillId="4" borderId="20" xfId="0" applyFont="1" applyFill="1" applyBorder="1" applyAlignment="1">
      <alignment horizontal="center" vertical="center"/>
    </xf>
    <xf numFmtId="0" fontId="34" fillId="4" borderId="21" xfId="0" applyFont="1" applyFill="1" applyBorder="1" applyAlignment="1">
      <alignment horizontal="center" vertical="center"/>
    </xf>
    <xf numFmtId="0" fontId="37" fillId="7" borderId="14" xfId="0" applyFont="1" applyFill="1" applyBorder="1" applyAlignment="1">
      <alignment horizontal="center"/>
    </xf>
    <xf numFmtId="0" fontId="37" fillId="7" borderId="15" xfId="0" applyFont="1" applyFill="1" applyBorder="1" applyAlignment="1">
      <alignment horizontal="center"/>
    </xf>
    <xf numFmtId="0" fontId="37" fillId="7" borderId="16" xfId="0" applyFont="1" applyFill="1" applyBorder="1" applyAlignment="1">
      <alignment horizontal="center"/>
    </xf>
    <xf numFmtId="0" fontId="37" fillId="7" borderId="7" xfId="0" applyFont="1" applyFill="1" applyBorder="1" applyAlignment="1">
      <alignment horizontal="center"/>
    </xf>
    <xf numFmtId="0" fontId="37" fillId="5" borderId="14" xfId="0" applyFont="1" applyFill="1" applyBorder="1" applyAlignment="1">
      <alignment horizontal="center"/>
    </xf>
    <xf numFmtId="0" fontId="37" fillId="5" borderId="15" xfId="0" applyFont="1" applyFill="1" applyBorder="1" applyAlignment="1">
      <alignment horizontal="center"/>
    </xf>
    <xf numFmtId="0" fontId="37" fillId="5" borderId="16" xfId="0" applyFont="1" applyFill="1" applyBorder="1" applyAlignment="1">
      <alignment horizontal="center"/>
    </xf>
    <xf numFmtId="0" fontId="37" fillId="5" borderId="7" xfId="0" applyFont="1" applyFill="1" applyBorder="1" applyAlignment="1">
      <alignment horizontal="center"/>
    </xf>
    <xf numFmtId="0" fontId="42" fillId="3" borderId="0" xfId="0" applyFont="1" applyFill="1" applyAlignment="1">
      <alignment horizontal="right" wrapText="1"/>
    </xf>
    <xf numFmtId="0" fontId="35" fillId="3" borderId="0" xfId="0" applyFont="1" applyFill="1" applyAlignment="1">
      <alignment horizontal="left" vertical="top" wrapText="1"/>
    </xf>
    <xf numFmtId="0" fontId="50" fillId="3" borderId="0" xfId="2" applyFont="1" applyFill="1" applyBorder="1" applyAlignment="1" applyProtection="1">
      <alignment horizontal="left" vertical="top"/>
      <protection locked="0"/>
    </xf>
    <xf numFmtId="0" fontId="48" fillId="3" borderId="0" xfId="0" applyFont="1" applyFill="1" applyAlignment="1">
      <alignment horizontal="left" vertical="top" wrapText="1"/>
    </xf>
    <xf numFmtId="0" fontId="34" fillId="10" borderId="19"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21" xfId="0" applyFont="1" applyFill="1" applyBorder="1" applyAlignment="1">
      <alignment horizontal="center" vertical="center"/>
    </xf>
    <xf numFmtId="0" fontId="41" fillId="3" borderId="0" xfId="0" applyFont="1" applyFill="1" applyAlignment="1">
      <alignment horizontal="left" vertical="center" wrapText="1"/>
    </xf>
    <xf numFmtId="0" fontId="32" fillId="11" borderId="19" xfId="0" applyFont="1" applyFill="1" applyBorder="1" applyAlignment="1">
      <alignment horizontal="center" vertical="center"/>
    </xf>
    <xf numFmtId="0" fontId="32" fillId="11" borderId="20" xfId="0" applyFont="1" applyFill="1" applyBorder="1" applyAlignment="1">
      <alignment horizontal="center" vertical="center"/>
    </xf>
    <xf numFmtId="0" fontId="32" fillId="11" borderId="21" xfId="0" applyFont="1" applyFill="1" applyBorder="1" applyAlignment="1">
      <alignment horizontal="center" vertical="center"/>
    </xf>
    <xf numFmtId="0" fontId="35" fillId="3" borderId="22" xfId="0" applyFont="1" applyFill="1" applyBorder="1" applyAlignment="1">
      <alignment horizontal="left" vertical="top" wrapText="1" indent="1"/>
    </xf>
  </cellXfs>
  <cellStyles count="5">
    <cellStyle name="Hyperlink" xfId="2" builtinId="8"/>
    <cellStyle name="Hyperlink 2" xfId="4" xr:uid="{E5FAE564-37C9-4BD8-8105-A5ADA87824F3}"/>
    <cellStyle name="Standaard" xfId="0" builtinId="0"/>
    <cellStyle name="Standaard 2" xfId="3" xr:uid="{72D7E40F-FAE3-406A-8656-9C915F6DAEBB}"/>
    <cellStyle name="Valuta" xfId="1" builtinId="4"/>
  </cellStyles>
  <dxfs count="162">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theme="0" tint="-0.34998626667073579"/>
      </font>
    </dxf>
    <dxf>
      <fill>
        <patternFill>
          <bgColor theme="9" tint="0.39994506668294322"/>
        </patternFill>
      </fill>
    </dxf>
    <dxf>
      <font>
        <color auto="1"/>
      </font>
      <fill>
        <patternFill>
          <bgColor rgb="FFFFFF00"/>
        </patternFill>
      </fill>
    </dxf>
    <dxf>
      <border>
        <left style="thin">
          <color theme="0"/>
        </left>
        <right style="thin">
          <color theme="0"/>
        </right>
        <top style="thin">
          <color theme="0"/>
        </top>
        <bottom style="thin">
          <color theme="0"/>
        </bottom>
        <vertical/>
        <horizontal/>
      </border>
    </dxf>
    <dxf>
      <font>
        <color auto="1"/>
      </font>
    </dxf>
    <dxf>
      <font>
        <color theme="0"/>
      </font>
    </dxf>
    <dxf>
      <font>
        <color theme="0"/>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rgb="FFC00000"/>
      </font>
    </dxf>
    <dxf>
      <font>
        <color theme="0"/>
      </font>
    </dxf>
    <dxf>
      <font>
        <color theme="0"/>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border>
        <left style="thin">
          <color theme="0"/>
        </left>
        <right style="thin">
          <color theme="0"/>
        </right>
        <top style="thin">
          <color theme="0"/>
        </top>
        <bottom style="thin">
          <color theme="0"/>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fgColor rgb="FFFFFF00"/>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rgb="FFC00000"/>
      </font>
    </dxf>
    <dxf>
      <font>
        <color theme="0" tint="-0.34998626667073579"/>
      </font>
    </dxf>
    <dxf>
      <fill>
        <patternFill>
          <bgColor theme="9" tint="0.39994506668294322"/>
        </patternFill>
      </fill>
    </dxf>
    <dxf>
      <font>
        <color auto="1"/>
      </font>
      <fill>
        <patternFill>
          <bgColor rgb="FFFFFF00"/>
        </patternFill>
      </fill>
      <border>
        <left style="thin">
          <color auto="1"/>
        </left>
        <right style="thin">
          <color auto="1"/>
        </right>
        <top style="thin">
          <color auto="1"/>
        </top>
        <bottom style="thin">
          <color auto="1"/>
        </bottom>
      </border>
    </dxf>
    <dxf>
      <border>
        <left style="thin">
          <color theme="0"/>
        </left>
        <right style="thin">
          <color theme="0"/>
        </right>
        <top style="thin">
          <color theme="0"/>
        </top>
        <bottom style="thin">
          <color theme="0"/>
        </bottom>
        <vertical/>
        <horizontal/>
      </border>
    </dxf>
    <dxf>
      <font>
        <color auto="1"/>
      </font>
    </dxf>
    <dxf>
      <font>
        <color theme="0"/>
      </font>
    </dxf>
    <dxf>
      <font>
        <color theme="0"/>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auto="1"/>
      </font>
      <fill>
        <patternFill>
          <bgColor rgb="FFFFFF00"/>
        </patternFill>
      </fill>
      <border>
        <left style="thin">
          <color auto="1"/>
        </left>
        <right style="thin">
          <color auto="1"/>
        </right>
        <top style="thin">
          <color auto="1"/>
        </top>
        <bottom style="thin">
          <color auto="1"/>
        </bottom>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dxf>
    <dxf>
      <font>
        <color auto="1"/>
      </font>
    </dxf>
    <dxf>
      <font>
        <color theme="0" tint="-0.34998626667073579"/>
      </font>
    </dxf>
    <dxf>
      <fill>
        <patternFill>
          <bgColor theme="9" tint="0.39994506668294322"/>
        </patternFill>
      </fill>
    </dxf>
    <dxf>
      <font>
        <color auto="1"/>
      </font>
      <fill>
        <patternFill>
          <bgColor rgb="FFFFFF00"/>
        </patternFill>
      </fill>
    </dxf>
    <dxf>
      <border>
        <left style="thin">
          <color theme="0"/>
        </left>
        <right style="thin">
          <color theme="0"/>
        </right>
        <top style="thin">
          <color theme="0"/>
        </top>
        <bottom style="thin">
          <color theme="0"/>
        </bottom>
        <vertical/>
        <horizontal/>
      </border>
    </dxf>
    <dxf>
      <font>
        <color auto="1"/>
      </font>
    </dxf>
    <dxf>
      <font>
        <color theme="0"/>
      </font>
    </dxf>
  </dxfs>
  <tableStyles count="0" defaultTableStyle="TableStyleMedium2" defaultPivotStyle="PivotStyleLight16"/>
  <colors>
    <mruColors>
      <color rgb="FF78A090"/>
      <color rgb="FF8AD7E6"/>
      <color rgb="FF3EBDD6"/>
      <color rgb="FF2BB0CB"/>
      <color rgb="FF1D7587"/>
      <color rgb="FF99DCE9"/>
      <color rgb="FFEACFC0"/>
      <color rgb="FFE4C1AE"/>
      <color rgb="FFDAA98E"/>
      <color rgb="FFECD4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5.png"/><Relationship Id="rId12"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jpeg"/><Relationship Id="rId6" Type="http://schemas.microsoft.com/office/2007/relationships/hdphoto" Target="../media/hdphoto2.wdp"/><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image" Target="../media/image7.png"/><Relationship Id="rId4" Type="http://schemas.openxmlformats.org/officeDocument/2006/relationships/image" Target="../media/image3.gif"/><Relationship Id="rId9"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17</xdr:col>
      <xdr:colOff>20730</xdr:colOff>
      <xdr:row>15</xdr:row>
      <xdr:rowOff>48639</xdr:rowOff>
    </xdr:from>
    <xdr:to>
      <xdr:col>19</xdr:col>
      <xdr:colOff>408988</xdr:colOff>
      <xdr:row>21</xdr:row>
      <xdr:rowOff>172187</xdr:rowOff>
    </xdr:to>
    <xdr:pic>
      <xdr:nvPicPr>
        <xdr:cNvPr id="2" name="Afbeelding 1">
          <a:extLst>
            <a:ext uri="{FF2B5EF4-FFF2-40B4-BE49-F238E27FC236}">
              <a16:creationId xmlns:a16="http://schemas.microsoft.com/office/drawing/2014/main" id="{0903C7AC-7F48-48D5-8B92-492B6D99FA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572" b="-1669"/>
        <a:stretch/>
      </xdr:blipFill>
      <xdr:spPr>
        <a:xfrm>
          <a:off x="12167906" y="3869845"/>
          <a:ext cx="1665729" cy="1423430"/>
        </a:xfrm>
        <a:prstGeom prst="rect">
          <a:avLst/>
        </a:prstGeom>
      </xdr:spPr>
    </xdr:pic>
    <xdr:clientData/>
  </xdr:twoCellAnchor>
  <xdr:twoCellAnchor editAs="oneCell">
    <xdr:from>
      <xdr:col>17</xdr:col>
      <xdr:colOff>10434</xdr:colOff>
      <xdr:row>22</xdr:row>
      <xdr:rowOff>68545</xdr:rowOff>
    </xdr:from>
    <xdr:to>
      <xdr:col>18</xdr:col>
      <xdr:colOff>102163</xdr:colOff>
      <xdr:row>29</xdr:row>
      <xdr:rowOff>58165</xdr:rowOff>
    </xdr:to>
    <xdr:pic>
      <xdr:nvPicPr>
        <xdr:cNvPr id="3" name="Afbeelding 2" descr="Gerelateerde afbeelding">
          <a:extLst>
            <a:ext uri="{FF2B5EF4-FFF2-40B4-BE49-F238E27FC236}">
              <a16:creationId xmlns:a16="http://schemas.microsoft.com/office/drawing/2014/main" id="{35E9FB9E-2A51-4DE8-B5A6-DDA2FFBAEA78}"/>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rcRect l="48366"/>
        <a:stretch/>
      </xdr:blipFill>
      <xdr:spPr bwMode="auto">
        <a:xfrm>
          <a:off x="12157610" y="5447369"/>
          <a:ext cx="730465" cy="139035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20731</xdr:colOff>
      <xdr:row>8</xdr:row>
      <xdr:rowOff>86471</xdr:rowOff>
    </xdr:from>
    <xdr:to>
      <xdr:col>19</xdr:col>
      <xdr:colOff>429323</xdr:colOff>
      <xdr:row>14</xdr:row>
      <xdr:rowOff>84031</xdr:rowOff>
    </xdr:to>
    <xdr:pic>
      <xdr:nvPicPr>
        <xdr:cNvPr id="4" name="Afbeelding 3" descr="Afbeeldingsresultaat voor milieuthermometer">
          <a:extLst>
            <a:ext uri="{FF2B5EF4-FFF2-40B4-BE49-F238E27FC236}">
              <a16:creationId xmlns:a16="http://schemas.microsoft.com/office/drawing/2014/main" id="{26BFDB0C-8567-4838-B925-9B7A696D9F0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0990"/>
        <a:stretch/>
      </xdr:blipFill>
      <xdr:spPr bwMode="auto">
        <a:xfrm>
          <a:off x="12167907" y="2361265"/>
          <a:ext cx="1686063" cy="1326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556932</xdr:colOff>
      <xdr:row>1</xdr:row>
      <xdr:rowOff>30612</xdr:rowOff>
    </xdr:from>
    <xdr:to>
      <xdr:col>7</xdr:col>
      <xdr:colOff>378412</xdr:colOff>
      <xdr:row>5</xdr:row>
      <xdr:rowOff>57127</xdr:rowOff>
    </xdr:to>
    <xdr:pic>
      <xdr:nvPicPr>
        <xdr:cNvPr id="5" name="Afbeelding 4">
          <a:extLst>
            <a:ext uri="{FF2B5EF4-FFF2-40B4-BE49-F238E27FC236}">
              <a16:creationId xmlns:a16="http://schemas.microsoft.com/office/drawing/2014/main" id="{13D3912E-8806-4402-96D8-35B79FF50333}"/>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backgroundRemoval t="29630" b="72840" l="17375" r="100000">
                      <a14:foregroundMark x1="19409" y1="48148" x2="97782" y2="54321"/>
                      <a14:foregroundMark x1="18669" y1="61728" x2="98891" y2="65432"/>
                      <a14:foregroundMark x1="17930" y1="38272" x2="99445" y2="44444"/>
                      <a14:foregroundMark x1="18299" y1="67901" x2="67837" y2="72840"/>
                      <a14:backgroundMark x1="14787" y1="27160" x2="99445" y2="23457"/>
                      <a14:backgroundMark x1="17375" y1="79012" x2="98521" y2="81481"/>
                    </a14:backgroundRemoval>
                  </a14:imgEffect>
                  <a14:imgEffect>
                    <a14:artisticCrisscrossEtching trans="80000" pressure="0"/>
                  </a14:imgEffect>
                  <a14:imgEffect>
                    <a14:sharpenSoften amount="25000"/>
                  </a14:imgEffect>
                </a14:imgLayer>
              </a14:imgProps>
            </a:ext>
            <a:ext uri="{28A0092B-C50C-407E-A947-70E740481C1C}">
              <a14:useLocalDpi xmlns:a14="http://schemas.microsoft.com/office/drawing/2010/main" val="0"/>
            </a:ext>
          </a:extLst>
        </a:blip>
        <a:srcRect l="16725"/>
        <a:stretch/>
      </xdr:blipFill>
      <xdr:spPr>
        <a:xfrm>
          <a:off x="1117226" y="187494"/>
          <a:ext cx="3776383" cy="654045"/>
        </a:xfrm>
        <a:prstGeom prst="rect">
          <a:avLst/>
        </a:prstGeom>
      </xdr:spPr>
    </xdr:pic>
    <xdr:clientData/>
  </xdr:twoCellAnchor>
  <xdr:twoCellAnchor editAs="oneCell">
    <xdr:from>
      <xdr:col>2</xdr:col>
      <xdr:colOff>33618</xdr:colOff>
      <xdr:row>1</xdr:row>
      <xdr:rowOff>153993</xdr:rowOff>
    </xdr:from>
    <xdr:to>
      <xdr:col>2</xdr:col>
      <xdr:colOff>493060</xdr:colOff>
      <xdr:row>4</xdr:row>
      <xdr:rowOff>141820</xdr:rowOff>
    </xdr:to>
    <xdr:pic>
      <xdr:nvPicPr>
        <xdr:cNvPr id="6" name="Afbeelding 5">
          <a:extLst>
            <a:ext uri="{FF2B5EF4-FFF2-40B4-BE49-F238E27FC236}">
              <a16:creationId xmlns:a16="http://schemas.microsoft.com/office/drawing/2014/main" id="{8C20D9C8-E1F9-45B9-85CE-AA809C385AEB}"/>
            </a:ext>
          </a:extLst>
        </xdr:cNvPr>
        <xdr:cNvPicPr>
          <a:picLocks noChangeAspect="1"/>
        </xdr:cNvPicPr>
      </xdr:nvPicPr>
      <xdr:blipFill rotWithShape="1">
        <a:blip xmlns:r="http://schemas.openxmlformats.org/officeDocument/2006/relationships" r:embed="rId7">
          <a:extLst>
            <a:ext uri="{BEBA8EAE-BF5A-486C-A8C5-ECC9F3942E4B}">
              <a14:imgProps xmlns:a14="http://schemas.microsoft.com/office/drawing/2010/main">
                <a14:imgLayer r:embed="rId8">
                  <a14:imgEffect>
                    <a14:backgroundRemoval t="0" b="97895" l="0" r="48148">
                      <a14:foregroundMark x1="28571" y1="89474" x2="28571" y2="89474"/>
                      <a14:foregroundMark x1="23280" y1="74737" x2="23280" y2="74737"/>
                      <a14:foregroundMark x1="19048" y1="70526" x2="19048" y2="70526"/>
                      <a14:foregroundMark x1="29101" y1="74737" x2="29101" y2="74737"/>
                      <a14:foregroundMark x1="24339" y1="42105" x2="24339" y2="42105"/>
                      <a14:backgroundMark x1="29101" y1="78947" x2="29101" y2="78947"/>
                      <a14:backgroundMark x1="34921" y1="41053" x2="34921" y2="41053"/>
                    </a14:backgroundRemoval>
                  </a14:imgEffect>
                  <a14:imgEffect>
                    <a14:saturation sat="66000"/>
                  </a14:imgEffect>
                  <a14:imgEffect>
                    <a14:brightnessContrast bright="20000" contrast="-40000"/>
                  </a14:imgEffect>
                </a14:imgLayer>
              </a14:imgProps>
            </a:ext>
            <a:ext uri="{28A0092B-C50C-407E-A947-70E740481C1C}">
              <a14:useLocalDpi xmlns:a14="http://schemas.microsoft.com/office/drawing/2010/main" val="0"/>
            </a:ext>
          </a:extLst>
        </a:blip>
        <a:srcRect r="52490" b="4998"/>
        <a:stretch/>
      </xdr:blipFill>
      <xdr:spPr>
        <a:xfrm>
          <a:off x="593912" y="310875"/>
          <a:ext cx="459442" cy="458474"/>
        </a:xfrm>
        <a:prstGeom prst="rect">
          <a:avLst/>
        </a:prstGeom>
        <a:effectLst>
          <a:reflection blurRad="6350" stA="50000" endA="300" endPos="90000" dist="50800" dir="5400000" sy="-100000" algn="bl" rotWithShape="0"/>
        </a:effectLst>
      </xdr:spPr>
    </xdr:pic>
    <xdr:clientData/>
  </xdr:twoCellAnchor>
  <xdr:twoCellAnchor editAs="oneCell">
    <xdr:from>
      <xdr:col>13</xdr:col>
      <xdr:colOff>561975</xdr:colOff>
      <xdr:row>14</xdr:row>
      <xdr:rowOff>9525</xdr:rowOff>
    </xdr:from>
    <xdr:to>
      <xdr:col>13</xdr:col>
      <xdr:colOff>754342</xdr:colOff>
      <xdr:row>14</xdr:row>
      <xdr:rowOff>200025</xdr:rowOff>
    </xdr:to>
    <xdr:pic>
      <xdr:nvPicPr>
        <xdr:cNvPr id="7" name="Afbeelding 6" descr="Gerelateerde afbeelding">
          <a:extLst>
            <a:ext uri="{FF2B5EF4-FFF2-40B4-BE49-F238E27FC236}">
              <a16:creationId xmlns:a16="http://schemas.microsoft.com/office/drawing/2014/main" id="{43C2C5A7-CFF4-40ED-A0FE-4DA1EC084FD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496300" y="3457575"/>
          <a:ext cx="186017"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561974</xdr:colOff>
      <xdr:row>13</xdr:row>
      <xdr:rowOff>9524</xdr:rowOff>
    </xdr:from>
    <xdr:to>
      <xdr:col>13</xdr:col>
      <xdr:colOff>754342</xdr:colOff>
      <xdr:row>13</xdr:row>
      <xdr:rowOff>200025</xdr:rowOff>
    </xdr:to>
    <xdr:pic>
      <xdr:nvPicPr>
        <xdr:cNvPr id="8" name="Afbeelding 7" descr="Afbeeldingsresultaat voor internet logo">
          <a:extLst>
            <a:ext uri="{FF2B5EF4-FFF2-40B4-BE49-F238E27FC236}">
              <a16:creationId xmlns:a16="http://schemas.microsoft.com/office/drawing/2014/main" id="{7AB14DA9-09B0-4E89-8651-9A044A6E5B5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496299" y="3219449"/>
          <a:ext cx="186018" cy="190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22413</xdr:colOff>
      <xdr:row>5</xdr:row>
      <xdr:rowOff>70038</xdr:rowOff>
    </xdr:from>
    <xdr:to>
      <xdr:col>20</xdr:col>
      <xdr:colOff>7893</xdr:colOff>
      <xdr:row>7</xdr:row>
      <xdr:rowOff>286551</xdr:rowOff>
    </xdr:to>
    <xdr:pic>
      <xdr:nvPicPr>
        <xdr:cNvPr id="10" name="Afbeelding 9">
          <a:extLst>
            <a:ext uri="{FF2B5EF4-FFF2-40B4-BE49-F238E27FC236}">
              <a16:creationId xmlns:a16="http://schemas.microsoft.com/office/drawing/2014/main" id="{EF2AD68D-318F-4CB6-B2A8-CE34F035AC57}"/>
            </a:ext>
          </a:extLst>
        </xdr:cNvPr>
        <xdr:cNvPicPr>
          <a:picLocks noChangeAspect="1"/>
        </xdr:cNvPicPr>
      </xdr:nvPicPr>
      <xdr:blipFill>
        <a:blip xmlns:r="http://schemas.openxmlformats.org/officeDocument/2006/relationships" r:embed="rId11"/>
        <a:stretch>
          <a:fillRect/>
        </a:stretch>
      </xdr:blipFill>
      <xdr:spPr>
        <a:xfrm>
          <a:off x="11347638" y="879663"/>
          <a:ext cx="1820630" cy="1355031"/>
        </a:xfrm>
        <a:prstGeom prst="rect">
          <a:avLst/>
        </a:prstGeom>
      </xdr:spPr>
    </xdr:pic>
    <xdr:clientData/>
  </xdr:twoCellAnchor>
  <xdr:oneCellAnchor>
    <xdr:from>
      <xdr:col>13</xdr:col>
      <xdr:colOff>559171</xdr:colOff>
      <xdr:row>15</xdr:row>
      <xdr:rowOff>27827</xdr:rowOff>
    </xdr:from>
    <xdr:ext cx="196292" cy="196292"/>
    <xdr:pic>
      <xdr:nvPicPr>
        <xdr:cNvPr id="12" name="Afbeelding 11" descr="Afbeeldingsresultaat voor question mark icon transparent">
          <a:extLst>
            <a:ext uri="{FF2B5EF4-FFF2-40B4-BE49-F238E27FC236}">
              <a16:creationId xmlns:a16="http://schemas.microsoft.com/office/drawing/2014/main" id="{842FD5CD-1FE1-45BF-928C-120EC4FBC04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54083" y="3849033"/>
          <a:ext cx="196292" cy="1962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ilieuplatformzorg.nl/milieuthermometer/" TargetMode="External"/><Relationship Id="rId2" Type="http://schemas.openxmlformats.org/officeDocument/2006/relationships/hyperlink" Target="mailto:info@milieuplatformzorg.nl" TargetMode="External"/><Relationship Id="rId1" Type="http://schemas.openxmlformats.org/officeDocument/2006/relationships/hyperlink" Target="http://www.milieuplatformzorg.n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mk.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mk.n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mk.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CCB3-D3FD-4BB5-9FE7-171AB7D0F400}">
  <sheetPr>
    <tabColor theme="1" tint="0.249977111117893"/>
  </sheetPr>
  <dimension ref="A1:Y44"/>
  <sheetViews>
    <sheetView tabSelected="1" zoomScale="85" zoomScaleNormal="85" workbookViewId="0"/>
  </sheetViews>
  <sheetFormatPr defaultColWidth="9.1796875" defaultRowHeight="12.5"/>
  <cols>
    <col min="1" max="2" width="4.1796875" style="1" customWidth="1"/>
    <col min="3" max="3" width="9.1796875" style="1"/>
    <col min="4" max="4" width="3.26953125" style="1" customWidth="1"/>
    <col min="5" max="5" width="9.1796875" style="1"/>
    <col min="6" max="6" width="29.1796875" style="1" customWidth="1"/>
    <col min="7" max="13" width="9.1796875" style="1"/>
    <col min="14" max="14" width="15.7265625" style="1" customWidth="1"/>
    <col min="15" max="15" width="3.7265625" style="1" customWidth="1"/>
    <col min="16" max="17" width="15.7265625" style="1" customWidth="1"/>
    <col min="18" max="16384" width="9.1796875" style="1"/>
  </cols>
  <sheetData>
    <row r="1" spans="1:25">
      <c r="A1" s="87"/>
      <c r="X1" s="54"/>
      <c r="Y1" s="54">
        <v>0</v>
      </c>
    </row>
    <row r="2" spans="1:25">
      <c r="X2" s="54" t="s">
        <v>0</v>
      </c>
      <c r="Y2" s="54">
        <v>1</v>
      </c>
    </row>
    <row r="3" spans="1:25">
      <c r="X3" s="54" t="s">
        <v>1</v>
      </c>
      <c r="Y3" s="54">
        <v>2</v>
      </c>
    </row>
    <row r="4" spans="1:25">
      <c r="X4" s="54"/>
      <c r="Y4" s="54">
        <v>3</v>
      </c>
    </row>
    <row r="5" spans="1:25">
      <c r="X5" s="54"/>
      <c r="Y5" s="54">
        <v>4</v>
      </c>
    </row>
    <row r="6" spans="1:25">
      <c r="C6" s="72"/>
      <c r="D6" s="73"/>
      <c r="E6" s="73"/>
      <c r="F6" s="73"/>
      <c r="G6" s="73"/>
      <c r="H6" s="73"/>
      <c r="I6" s="73"/>
      <c r="J6" s="73"/>
      <c r="K6" s="73"/>
      <c r="L6" s="73"/>
      <c r="M6" s="73"/>
      <c r="N6" s="73"/>
      <c r="O6" s="73"/>
      <c r="P6" s="73"/>
      <c r="Q6" s="74"/>
      <c r="X6" s="54"/>
      <c r="Y6" s="54">
        <v>5</v>
      </c>
    </row>
    <row r="7" spans="1:25" ht="76.5">
      <c r="C7" s="63"/>
      <c r="D7" s="64"/>
      <c r="E7" s="75" t="s">
        <v>2</v>
      </c>
      <c r="F7" s="64"/>
      <c r="G7" s="64"/>
      <c r="H7" s="64"/>
      <c r="I7" s="64"/>
      <c r="J7" s="64"/>
      <c r="K7" s="64"/>
      <c r="L7" s="64"/>
      <c r="M7" s="64"/>
      <c r="N7" s="64"/>
      <c r="O7" s="64"/>
      <c r="P7" s="64"/>
      <c r="Q7" s="67"/>
      <c r="X7" s="54"/>
      <c r="Y7" s="54">
        <v>6</v>
      </c>
    </row>
    <row r="8" spans="1:25" ht="28.5">
      <c r="C8" s="63"/>
      <c r="D8" s="64"/>
      <c r="E8" s="64"/>
      <c r="F8" s="76" t="s">
        <v>3</v>
      </c>
      <c r="G8" s="64"/>
      <c r="H8" s="64"/>
      <c r="I8" s="64"/>
      <c r="J8" s="64"/>
      <c r="K8" s="64"/>
      <c r="L8" s="64"/>
      <c r="M8" s="64"/>
      <c r="N8" s="64"/>
      <c r="O8" s="64"/>
      <c r="P8" s="64"/>
      <c r="Q8" s="67"/>
      <c r="X8" s="54"/>
      <c r="Y8" s="54">
        <v>7</v>
      </c>
    </row>
    <row r="9" spans="1:25" ht="15" customHeight="1">
      <c r="C9" s="63"/>
      <c r="D9" s="64"/>
      <c r="E9" s="77"/>
      <c r="F9" s="78"/>
      <c r="G9" s="77"/>
      <c r="H9" s="64"/>
      <c r="I9" s="79"/>
      <c r="J9" s="64"/>
      <c r="K9" s="64"/>
      <c r="L9" s="64"/>
      <c r="M9" s="64"/>
      <c r="N9" s="111" t="s">
        <v>4</v>
      </c>
      <c r="O9" s="111"/>
      <c r="P9" s="111"/>
      <c r="Q9" s="112"/>
      <c r="X9" s="54"/>
      <c r="Y9" s="54">
        <v>8</v>
      </c>
    </row>
    <row r="10" spans="1:25" ht="14.5">
      <c r="C10" s="63"/>
      <c r="D10" s="64"/>
      <c r="E10" s="77"/>
      <c r="F10" s="80"/>
      <c r="G10" s="77"/>
      <c r="H10" s="64"/>
      <c r="I10" s="64"/>
      <c r="J10" s="64"/>
      <c r="K10" s="64"/>
      <c r="L10" s="64"/>
      <c r="M10" s="64"/>
      <c r="N10" s="111"/>
      <c r="O10" s="111"/>
      <c r="P10" s="111"/>
      <c r="Q10" s="112"/>
      <c r="X10" s="54"/>
      <c r="Y10" s="54">
        <v>9</v>
      </c>
    </row>
    <row r="11" spans="1:25">
      <c r="C11" s="63"/>
      <c r="D11" s="64"/>
      <c r="E11" s="64"/>
      <c r="F11" s="104" t="s">
        <v>90</v>
      </c>
      <c r="G11" s="64"/>
      <c r="H11" s="64"/>
      <c r="I11" s="64"/>
      <c r="J11" s="64"/>
      <c r="K11" s="64"/>
      <c r="L11" s="64"/>
      <c r="M11" s="64"/>
      <c r="N11" s="111"/>
      <c r="O11" s="111"/>
      <c r="P11" s="111"/>
      <c r="Q11" s="112"/>
      <c r="X11" s="54"/>
      <c r="Y11" s="54">
        <v>10</v>
      </c>
    </row>
    <row r="12" spans="1:25" ht="21">
      <c r="C12" s="63"/>
      <c r="D12" s="64"/>
      <c r="E12" s="64"/>
      <c r="F12" s="64"/>
      <c r="G12" s="81"/>
      <c r="H12" s="64"/>
      <c r="I12" s="64"/>
      <c r="J12" s="64"/>
      <c r="K12" s="64"/>
      <c r="L12" s="64"/>
      <c r="M12" s="64"/>
      <c r="N12" s="111"/>
      <c r="O12" s="111"/>
      <c r="P12" s="111"/>
      <c r="Q12" s="112"/>
      <c r="X12" s="54"/>
      <c r="Y12" s="54">
        <v>11</v>
      </c>
    </row>
    <row r="13" spans="1:25" ht="23.25" customHeight="1">
      <c r="C13" s="63"/>
      <c r="D13" s="64"/>
      <c r="E13" s="64"/>
      <c r="F13" s="82"/>
      <c r="G13" s="83"/>
      <c r="H13" s="64"/>
      <c r="I13" s="84"/>
      <c r="J13" s="64"/>
      <c r="K13" s="64"/>
      <c r="L13" s="64"/>
      <c r="M13" s="64"/>
      <c r="N13" s="111"/>
      <c r="O13" s="111"/>
      <c r="P13" s="111"/>
      <c r="Q13" s="112"/>
      <c r="X13" s="54"/>
      <c r="Y13" s="54">
        <v>12</v>
      </c>
    </row>
    <row r="14" spans="1:25" ht="18.75" customHeight="1">
      <c r="C14" s="63"/>
      <c r="D14" s="64"/>
      <c r="E14" s="64"/>
      <c r="F14" s="64"/>
      <c r="G14" s="69"/>
      <c r="H14" s="64"/>
      <c r="I14" s="84"/>
      <c r="J14" s="64"/>
      <c r="K14" s="64"/>
      <c r="L14" s="64"/>
      <c r="M14" s="64"/>
      <c r="N14" s="113" t="s">
        <v>5</v>
      </c>
      <c r="O14" s="113"/>
      <c r="P14" s="113"/>
      <c r="Q14" s="114"/>
      <c r="X14" s="54"/>
      <c r="Y14" s="54">
        <v>13</v>
      </c>
    </row>
    <row r="15" spans="1:25" ht="17.5" customHeight="1">
      <c r="C15" s="63"/>
      <c r="D15" s="64"/>
      <c r="E15" s="64"/>
      <c r="F15" s="100" t="s">
        <v>6</v>
      </c>
      <c r="G15" s="77"/>
      <c r="H15" s="64"/>
      <c r="I15" s="64"/>
      <c r="J15" s="64"/>
      <c r="K15" s="64"/>
      <c r="L15" s="64"/>
      <c r="M15" s="64"/>
      <c r="N15" s="113" t="s">
        <v>7</v>
      </c>
      <c r="O15" s="115"/>
      <c r="P15" s="115"/>
      <c r="Q15" s="116"/>
      <c r="X15" s="54"/>
      <c r="Y15" s="54">
        <v>14</v>
      </c>
    </row>
    <row r="16" spans="1:25" ht="14.25" customHeight="1">
      <c r="C16" s="63"/>
      <c r="D16" s="64"/>
      <c r="E16" s="64"/>
      <c r="F16" s="64"/>
      <c r="G16" s="64"/>
      <c r="H16" s="64"/>
      <c r="I16" s="64"/>
      <c r="J16" s="64"/>
      <c r="K16" s="64"/>
      <c r="L16" s="64"/>
      <c r="M16" s="64"/>
      <c r="N16" s="117" t="s">
        <v>8</v>
      </c>
      <c r="O16" s="117"/>
      <c r="P16" s="117"/>
      <c r="Q16" s="118"/>
      <c r="X16" s="54"/>
      <c r="Y16" s="54">
        <v>15</v>
      </c>
    </row>
    <row r="17" spans="3:25" ht="25" customHeight="1" thickBot="1">
      <c r="C17" s="63"/>
      <c r="D17" s="64"/>
      <c r="E17" s="64"/>
      <c r="F17" s="85" t="s">
        <v>9</v>
      </c>
      <c r="G17" s="122" t="s">
        <v>10</v>
      </c>
      <c r="H17" s="123"/>
      <c r="I17" s="123"/>
      <c r="J17" s="123"/>
      <c r="K17" s="64"/>
      <c r="L17" s="64"/>
      <c r="M17" s="64"/>
      <c r="N17" s="64"/>
      <c r="O17" s="64"/>
      <c r="P17" s="64"/>
      <c r="Q17" s="67"/>
      <c r="X17" s="54"/>
      <c r="Y17" s="54">
        <v>16</v>
      </c>
    </row>
    <row r="18" spans="3:25" ht="7" customHeight="1">
      <c r="C18" s="63"/>
      <c r="D18" s="64"/>
      <c r="E18" s="64"/>
      <c r="F18" s="99"/>
      <c r="G18" s="64"/>
      <c r="H18" s="64"/>
      <c r="I18" s="64"/>
      <c r="J18" s="64"/>
      <c r="K18" s="64"/>
      <c r="L18" s="64"/>
      <c r="M18" s="64"/>
      <c r="N18" s="119"/>
      <c r="O18" s="119"/>
      <c r="P18" s="119"/>
      <c r="Q18" s="67"/>
      <c r="X18" s="54"/>
      <c r="Y18" s="54">
        <v>17</v>
      </c>
    </row>
    <row r="19" spans="3:25" ht="25" customHeight="1" thickBot="1">
      <c r="C19" s="63"/>
      <c r="D19" s="64"/>
      <c r="E19" s="64"/>
      <c r="F19" s="85" t="s">
        <v>11</v>
      </c>
      <c r="G19" s="124" t="s">
        <v>12</v>
      </c>
      <c r="H19" s="125"/>
      <c r="I19" s="125"/>
      <c r="J19" s="125"/>
      <c r="K19" s="125"/>
      <c r="L19" s="125"/>
      <c r="M19" s="125"/>
      <c r="N19" s="120"/>
      <c r="O19" s="120"/>
      <c r="P19" s="120"/>
      <c r="Q19" s="121"/>
      <c r="X19" s="54"/>
      <c r="Y19" s="54">
        <v>18</v>
      </c>
    </row>
    <row r="20" spans="3:25" ht="7" customHeight="1">
      <c r="C20" s="63"/>
      <c r="D20" s="64"/>
      <c r="E20" s="64"/>
      <c r="F20" s="99"/>
      <c r="G20" s="64"/>
      <c r="H20" s="64"/>
      <c r="I20" s="64"/>
      <c r="J20" s="64"/>
      <c r="K20" s="64"/>
      <c r="L20" s="64"/>
      <c r="M20" s="65"/>
      <c r="N20" s="66"/>
      <c r="O20" s="65"/>
      <c r="P20" s="66"/>
      <c r="Q20" s="67"/>
      <c r="X20" s="54"/>
      <c r="Y20" s="54">
        <v>19</v>
      </c>
    </row>
    <row r="21" spans="3:25" ht="25" customHeight="1" thickBot="1">
      <c r="C21" s="63"/>
      <c r="D21" s="64"/>
      <c r="E21" s="64"/>
      <c r="F21" s="85" t="s">
        <v>13</v>
      </c>
      <c r="G21" s="122" t="s">
        <v>14</v>
      </c>
      <c r="H21" s="123"/>
      <c r="I21" s="123"/>
      <c r="J21" s="123"/>
      <c r="K21" s="88"/>
      <c r="L21" s="64"/>
      <c r="M21" s="68"/>
      <c r="N21" s="64"/>
      <c r="O21" s="68"/>
      <c r="P21" s="64"/>
      <c r="Q21" s="67"/>
      <c r="X21" s="54"/>
      <c r="Y21" s="54">
        <v>20</v>
      </c>
    </row>
    <row r="22" spans="3:25" ht="20.149999999999999" customHeight="1">
      <c r="C22" s="63"/>
      <c r="D22" s="64"/>
      <c r="E22" s="64"/>
      <c r="F22" s="88"/>
      <c r="G22" s="88"/>
      <c r="H22" s="88"/>
      <c r="I22" s="88"/>
      <c r="J22" s="88"/>
      <c r="K22" s="88"/>
      <c r="L22" s="64"/>
      <c r="M22" s="65"/>
      <c r="N22" s="66"/>
      <c r="O22" s="65"/>
      <c r="P22" s="66"/>
      <c r="Q22" s="67"/>
    </row>
    <row r="23" spans="3:25" ht="15.65" customHeight="1">
      <c r="C23" s="63"/>
      <c r="D23" s="64"/>
      <c r="E23" s="64"/>
      <c r="F23" s="64"/>
      <c r="G23" s="64"/>
      <c r="H23" s="64"/>
      <c r="I23" s="64"/>
      <c r="J23" s="64"/>
      <c r="K23" s="64"/>
      <c r="L23" s="64"/>
      <c r="M23" s="68"/>
      <c r="N23" s="64"/>
      <c r="O23" s="68"/>
      <c r="P23" s="64"/>
      <c r="Q23" s="67"/>
    </row>
    <row r="24" spans="3:25" ht="20.149999999999999" customHeight="1">
      <c r="C24" s="63"/>
      <c r="D24" s="64"/>
      <c r="E24" s="64"/>
      <c r="F24" s="100" t="s">
        <v>15</v>
      </c>
      <c r="G24" s="64"/>
      <c r="H24" s="64"/>
      <c r="I24" s="64"/>
      <c r="J24" s="64"/>
      <c r="K24" s="64"/>
      <c r="L24" s="64"/>
      <c r="M24" s="65"/>
      <c r="N24" s="66"/>
      <c r="O24" s="65"/>
      <c r="P24" s="66"/>
      <c r="Q24" s="67"/>
    </row>
    <row r="25" spans="3:25" ht="10" customHeight="1">
      <c r="C25" s="63"/>
      <c r="D25" s="64"/>
      <c r="E25" s="64"/>
      <c r="F25" s="64"/>
      <c r="G25" s="64"/>
      <c r="H25" s="64"/>
      <c r="I25" s="64"/>
      <c r="J25" s="64"/>
      <c r="K25" s="64"/>
      <c r="L25" s="64"/>
      <c r="M25" s="68"/>
      <c r="N25" s="64"/>
      <c r="O25" s="64"/>
      <c r="P25" s="64"/>
      <c r="Q25" s="67"/>
    </row>
    <row r="26" spans="3:25" ht="20.149999999999999" customHeight="1">
      <c r="C26" s="63"/>
      <c r="D26" s="64"/>
      <c r="E26" s="64"/>
      <c r="F26" s="64"/>
      <c r="G26" s="64"/>
      <c r="H26" s="64"/>
      <c r="I26" s="64"/>
      <c r="J26" s="64"/>
      <c r="K26" s="64"/>
      <c r="L26" s="64"/>
      <c r="M26" s="65"/>
      <c r="N26" s="66"/>
      <c r="O26" s="65"/>
      <c r="P26" s="66"/>
      <c r="Q26" s="67"/>
    </row>
    <row r="27" spans="3:25" ht="10.5" customHeight="1">
      <c r="C27" s="63"/>
      <c r="D27" s="64"/>
      <c r="E27" s="64"/>
      <c r="F27" s="64"/>
      <c r="G27" s="64"/>
      <c r="H27" s="64"/>
      <c r="I27" s="64"/>
      <c r="J27" s="64"/>
      <c r="K27" s="64"/>
      <c r="L27" s="64"/>
      <c r="M27" s="64"/>
      <c r="N27" s="64"/>
      <c r="O27" s="64"/>
      <c r="P27" s="64"/>
      <c r="Q27" s="67"/>
    </row>
    <row r="28" spans="3:25" ht="15.75" customHeight="1">
      <c r="C28" s="63"/>
      <c r="D28" s="64"/>
      <c r="E28" s="64"/>
      <c r="F28" s="69"/>
      <c r="G28" s="69"/>
      <c r="H28" s="69"/>
      <c r="I28" s="69"/>
      <c r="J28" s="70"/>
      <c r="K28" s="71"/>
      <c r="L28" s="69"/>
      <c r="M28" s="65"/>
      <c r="N28" s="66"/>
      <c r="O28" s="65"/>
      <c r="P28" s="66"/>
      <c r="Q28" s="67"/>
    </row>
    <row r="29" spans="3:25" ht="17.5">
      <c r="C29" s="109"/>
      <c r="D29" s="110"/>
      <c r="E29" s="110"/>
      <c r="F29" s="110"/>
      <c r="G29" s="64"/>
      <c r="H29" s="64"/>
      <c r="I29" s="64"/>
      <c r="J29" s="64"/>
      <c r="K29" s="64"/>
      <c r="L29" s="64"/>
      <c r="M29" s="64"/>
      <c r="N29" s="64"/>
      <c r="O29" s="64"/>
      <c r="P29" s="64"/>
      <c r="Q29" s="67"/>
    </row>
    <row r="30" spans="3:25" ht="15" thickBot="1">
      <c r="C30" s="106" t="s">
        <v>16</v>
      </c>
      <c r="D30" s="107"/>
      <c r="E30" s="107"/>
      <c r="F30" s="107"/>
      <c r="G30" s="107"/>
      <c r="H30" s="107"/>
      <c r="I30" s="107"/>
      <c r="J30" s="107"/>
      <c r="K30" s="107"/>
      <c r="L30" s="107"/>
      <c r="M30" s="107"/>
      <c r="N30" s="107"/>
      <c r="O30" s="107"/>
      <c r="P30" s="107"/>
      <c r="Q30" s="108"/>
    </row>
    <row r="31" spans="3:25" ht="15" thickTop="1">
      <c r="C31" s="2"/>
      <c r="P31" s="3"/>
      <c r="Q31" s="61"/>
    </row>
    <row r="32" spans="3:25" ht="15.5">
      <c r="C32" s="2"/>
      <c r="J32" s="4"/>
    </row>
    <row r="34" spans="6:24" ht="13">
      <c r="X34" s="5"/>
    </row>
    <row r="44" spans="6:24" ht="15.5">
      <c r="F44" s="62"/>
    </row>
  </sheetData>
  <sheetProtection algorithmName="SHA-512" hashValue="jaQewnYkbjFzVnimeMHMYkxxpJYjqzm0ZeV5rurtepLwgmFNs5Ii27XsaaicMgWG3cP6FKpojuCs4/ZKzmJ1ew==" saltValue="1bdGDS9J3MorERjSj7eH/Q==" spinCount="100000" sheet="1" selectLockedCells="1"/>
  <mergeCells count="11">
    <mergeCell ref="C30:Q30"/>
    <mergeCell ref="C29:F29"/>
    <mergeCell ref="N9:Q13"/>
    <mergeCell ref="N14:Q14"/>
    <mergeCell ref="N15:Q15"/>
    <mergeCell ref="N16:Q16"/>
    <mergeCell ref="N18:P18"/>
    <mergeCell ref="N19:Q19"/>
    <mergeCell ref="G21:J21"/>
    <mergeCell ref="G17:J17"/>
    <mergeCell ref="G19:M19"/>
  </mergeCells>
  <dataValidations count="1">
    <dataValidation allowBlank="1" showInputMessage="1" showErrorMessage="1" promptTitle="Werkbladen ontgrendelen" prompt="De werkbladen zijn standaard beveiligd om te voorkomen dat u per ongeluk formules verschuift en/of verwijdert. U kunt ze desgewenst ontgrendelen met rechtermuisklik op het betreffende blad in de balk onderaan &gt; Beveiliging blad opheffen &gt; wachtwoord: 123 " sqref="Q31" xr:uid="{4357E66B-9BDF-4763-ABDB-98B562B44022}"/>
  </dataValidations>
  <hyperlinks>
    <hyperlink ref="N14" r:id="rId1" xr:uid="{312478E3-B5C5-4523-8D6F-5C7021F4957D}"/>
    <hyperlink ref="N15" r:id="rId2" xr:uid="{D1C645DA-CEA1-4BCC-AA24-3234CEC37839}"/>
    <hyperlink ref="F17" location="ZIEKENHUIS!A1" display="ZIEKENHUIS" xr:uid="{042B104B-70A7-465A-AFBD-C8BFF0B395FF}"/>
    <hyperlink ref="F19" location="'LANGDURIGE ZORG'!A1" display="LANGDURIGE ZORG" xr:uid="{5FCECD95-1730-4BEE-B4C6-AE2A8ADA9A50}"/>
    <hyperlink ref="F21" location="'NIET INTRAMURAAL'!A1" display="NIET INTRAMURAAL" xr:uid="{149EC79C-391E-4809-A819-EB10144D7737}"/>
    <hyperlink ref="N16:Q16" r:id="rId3" display="Meer over de Milieuthermometer Zorg" xr:uid="{7D2628AC-E4E9-47FD-8D0D-268E4D4843E7}"/>
  </hyperlinks>
  <pageMargins left="0.7" right="0.7" top="0.75" bottom="0.75" header="0.3" footer="0.3"/>
  <pageSetup paperSize="9" fitToWidth="0" fitToHeight="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EDC45-DE44-458A-9F06-5C0ECC591072}">
  <sheetPr>
    <tabColor theme="4" tint="-0.499984740745262"/>
    <pageSetUpPr fitToPage="1"/>
  </sheetPr>
  <dimension ref="B1:AW39"/>
  <sheetViews>
    <sheetView zoomScaleNormal="100" workbookViewId="0">
      <selection activeCell="B3" sqref="B3"/>
    </sheetView>
  </sheetViews>
  <sheetFormatPr defaultColWidth="9.1796875" defaultRowHeight="14.5"/>
  <cols>
    <col min="1" max="1" width="3.81640625" style="29" customWidth="1"/>
    <col min="2" max="2" width="40" style="29" customWidth="1"/>
    <col min="3" max="5" width="9.1796875" style="29" customWidth="1"/>
    <col min="6" max="6" width="13.26953125" style="29" customWidth="1"/>
    <col min="7" max="8" width="9.1796875" style="29" customWidth="1"/>
    <col min="9" max="9" width="14.54296875" style="29" customWidth="1"/>
    <col min="10" max="12" width="8.26953125" style="29" customWidth="1"/>
    <col min="13" max="22" width="6.81640625" style="29" customWidth="1"/>
    <col min="23" max="23" width="7.26953125" style="29" customWidth="1"/>
    <col min="24" max="24" width="1.7265625" style="29" customWidth="1"/>
    <col min="25" max="25" width="9.453125" style="29" bestFit="1" customWidth="1"/>
    <col min="26" max="16384" width="9.1796875" style="29"/>
  </cols>
  <sheetData>
    <row r="1" spans="2:32" ht="7.5" customHeight="1" thickBot="1"/>
    <row r="2" spans="2:32" ht="34.5" customHeight="1">
      <c r="B2" s="127" t="s">
        <v>91</v>
      </c>
      <c r="C2" s="128"/>
      <c r="D2" s="128"/>
      <c r="E2" s="128"/>
      <c r="F2" s="128"/>
      <c r="G2" s="128"/>
      <c r="H2" s="128"/>
      <c r="I2" s="128"/>
      <c r="J2" s="128"/>
      <c r="K2" s="128"/>
      <c r="L2" s="128"/>
      <c r="M2" s="128"/>
      <c r="N2" s="128"/>
      <c r="O2" s="128"/>
      <c r="P2" s="128"/>
      <c r="Q2" s="128"/>
      <c r="R2" s="128"/>
      <c r="S2" s="128"/>
      <c r="T2" s="128"/>
      <c r="U2" s="128"/>
      <c r="V2" s="128"/>
      <c r="W2" s="128"/>
      <c r="X2" s="129"/>
      <c r="Y2" s="33"/>
      <c r="Z2" s="33"/>
      <c r="AA2" s="33"/>
      <c r="AB2" s="33"/>
      <c r="AC2" s="33"/>
      <c r="AD2" s="33"/>
      <c r="AE2" s="33"/>
      <c r="AF2" s="33"/>
    </row>
    <row r="3" spans="2:32">
      <c r="B3" s="12"/>
      <c r="C3" s="105" t="s">
        <v>17</v>
      </c>
      <c r="D3" s="17"/>
      <c r="E3" s="17"/>
      <c r="F3" s="17"/>
      <c r="G3" s="17"/>
      <c r="H3" s="17"/>
      <c r="I3" s="17"/>
      <c r="J3" s="17"/>
      <c r="K3" s="17"/>
      <c r="L3" s="17"/>
      <c r="M3" s="17"/>
      <c r="N3" s="17"/>
      <c r="O3" s="17"/>
      <c r="P3" s="17"/>
      <c r="Q3" s="17"/>
      <c r="R3" s="17"/>
      <c r="S3" s="17"/>
      <c r="T3" s="17"/>
      <c r="U3" s="17"/>
      <c r="V3" s="17"/>
      <c r="W3" s="17"/>
      <c r="X3" s="25"/>
    </row>
    <row r="4" spans="2:32" ht="15" customHeight="1">
      <c r="B4" s="13" t="s">
        <v>18</v>
      </c>
      <c r="C4" s="55"/>
      <c r="D4" s="17"/>
      <c r="E4" s="17"/>
      <c r="F4" s="17"/>
      <c r="G4" s="17"/>
      <c r="H4" s="17"/>
      <c r="I4" s="139" t="s">
        <v>84</v>
      </c>
      <c r="J4" s="139"/>
      <c r="K4" s="139"/>
      <c r="L4" s="139"/>
      <c r="M4" s="139"/>
      <c r="N4" s="139"/>
      <c r="O4" s="139"/>
      <c r="P4" s="139"/>
      <c r="Q4" s="139"/>
      <c r="R4" s="139"/>
      <c r="S4" s="139"/>
      <c r="T4" s="139"/>
      <c r="U4" s="139"/>
      <c r="V4" s="139"/>
      <c r="W4" s="139"/>
      <c r="X4" s="25"/>
    </row>
    <row r="5" spans="2:32">
      <c r="B5" s="13" t="s">
        <v>19</v>
      </c>
      <c r="C5" s="55"/>
      <c r="D5" s="17"/>
      <c r="E5" s="17"/>
      <c r="F5" s="17"/>
      <c r="G5" s="17"/>
      <c r="H5" s="17"/>
      <c r="I5" s="91"/>
      <c r="J5" s="95"/>
      <c r="K5" s="95"/>
      <c r="L5" s="95"/>
      <c r="M5" s="95"/>
      <c r="N5" s="95"/>
      <c r="O5" s="95"/>
      <c r="P5" s="95"/>
      <c r="Q5" s="95"/>
      <c r="R5" s="95"/>
      <c r="S5" s="95"/>
      <c r="T5" s="95"/>
      <c r="U5" s="95"/>
      <c r="V5" s="95"/>
      <c r="W5" s="95"/>
      <c r="X5" s="25"/>
    </row>
    <row r="6" spans="2:32" ht="15.65" customHeight="1">
      <c r="B6" s="13"/>
      <c r="C6" s="17"/>
      <c r="D6" s="17"/>
      <c r="E6" s="17"/>
      <c r="F6" s="17"/>
      <c r="G6" s="17"/>
      <c r="H6" s="17"/>
      <c r="I6" s="28"/>
      <c r="J6" s="95"/>
      <c r="K6" s="95"/>
      <c r="L6" s="95"/>
      <c r="M6" s="95"/>
      <c r="N6" s="95"/>
      <c r="O6" s="95"/>
      <c r="P6" s="95"/>
      <c r="Q6" s="95"/>
      <c r="R6" s="50"/>
      <c r="S6" s="50"/>
      <c r="T6" s="50"/>
      <c r="U6" s="50"/>
      <c r="V6" s="50"/>
      <c r="W6" s="50"/>
      <c r="X6" s="25"/>
    </row>
    <row r="7" spans="2:32">
      <c r="B7" s="13"/>
      <c r="C7" s="17"/>
      <c r="D7" s="17"/>
      <c r="E7" s="17"/>
      <c r="F7" s="17"/>
      <c r="G7" s="17"/>
      <c r="H7" s="17"/>
      <c r="I7" s="140"/>
      <c r="J7" s="140"/>
      <c r="K7" s="140"/>
      <c r="L7" s="140"/>
      <c r="M7" s="140"/>
      <c r="N7" s="140"/>
      <c r="O7" s="140"/>
      <c r="P7" s="140"/>
      <c r="Q7" s="140"/>
      <c r="R7" s="140"/>
      <c r="S7" s="140"/>
      <c r="T7" s="140"/>
      <c r="U7" s="140"/>
      <c r="V7" s="17"/>
      <c r="W7" s="17"/>
      <c r="X7" s="25"/>
    </row>
    <row r="8" spans="2:32">
      <c r="B8" s="13" t="s">
        <v>20</v>
      </c>
      <c r="C8" s="55">
        <v>1</v>
      </c>
      <c r="D8" s="17"/>
      <c r="E8" s="17"/>
      <c r="F8" s="17"/>
      <c r="G8" s="17"/>
      <c r="H8" s="17"/>
      <c r="I8" s="140"/>
      <c r="J8" s="140"/>
      <c r="K8" s="140"/>
      <c r="L8" s="140"/>
      <c r="M8" s="140"/>
      <c r="N8" s="140"/>
      <c r="O8" s="140"/>
      <c r="P8" s="140"/>
      <c r="Q8" s="140"/>
      <c r="R8" s="140"/>
      <c r="S8" s="140"/>
      <c r="T8" s="140"/>
      <c r="U8" s="140"/>
      <c r="V8" s="17"/>
      <c r="W8" s="17"/>
      <c r="X8" s="25"/>
    </row>
    <row r="9" spans="2:32">
      <c r="B9" s="13" t="s">
        <v>21</v>
      </c>
      <c r="C9" s="17"/>
      <c r="D9" s="17"/>
      <c r="E9" s="17"/>
      <c r="F9" s="17"/>
      <c r="G9" s="17"/>
      <c r="H9" s="17"/>
      <c r="I9" s="140"/>
      <c r="J9" s="140"/>
      <c r="K9" s="140"/>
      <c r="L9" s="140"/>
      <c r="M9" s="140"/>
      <c r="N9" s="140"/>
      <c r="O9" s="140"/>
      <c r="P9" s="140"/>
      <c r="Q9" s="140"/>
      <c r="R9" s="140"/>
      <c r="S9" s="140"/>
      <c r="T9" s="140"/>
      <c r="U9" s="140"/>
      <c r="V9" s="17"/>
      <c r="W9" s="102"/>
      <c r="X9" s="25"/>
    </row>
    <row r="10" spans="2:32" ht="14.5" customHeight="1">
      <c r="B10" s="13"/>
      <c r="C10" s="17"/>
      <c r="D10" s="27" t="s">
        <v>23</v>
      </c>
      <c r="E10" s="47">
        <v>0</v>
      </c>
      <c r="F10" s="47">
        <v>0</v>
      </c>
      <c r="G10" s="47">
        <v>0</v>
      </c>
      <c r="H10" s="17"/>
      <c r="I10" s="17"/>
      <c r="J10" s="17"/>
      <c r="K10" s="17"/>
      <c r="L10" s="17"/>
      <c r="M10" s="17"/>
      <c r="N10" s="17"/>
      <c r="O10" s="17"/>
      <c r="P10" s="17"/>
      <c r="Q10" s="17"/>
      <c r="R10" s="17"/>
      <c r="S10" s="17"/>
      <c r="T10" s="17"/>
      <c r="U10" s="17"/>
      <c r="V10" s="138" t="s">
        <v>82</v>
      </c>
      <c r="W10" s="138"/>
      <c r="X10" s="25"/>
    </row>
    <row r="11" spans="2:32">
      <c r="B11" s="13" t="s">
        <v>24</v>
      </c>
      <c r="C11" s="103" t="str">
        <f>IF($C$5="ja",IF($W$17&lt;200,275,IF(AND(W$17&lt;400,W17&gt;199),400,IF(AND(W$17&lt;1000,W17&gt;399),600,IF($W$17&gt;999,750,0)))),IF(AND($W$17&lt;200,W17&gt;0),375,IF(AND($W$17&lt;400,W17&gt;199),550,IF(AND($W$17&lt;1000,W17&gt;399),800,IF($W$17&gt;999,1050,IF(C5="","",0))))))</f>
        <v/>
      </c>
      <c r="D11" s="27"/>
      <c r="E11" s="27"/>
      <c r="F11" s="27"/>
      <c r="G11" s="27"/>
      <c r="H11" s="17"/>
      <c r="I11" s="101"/>
      <c r="J11" s="101"/>
      <c r="K11" s="101"/>
      <c r="L11" s="101"/>
      <c r="M11" s="101"/>
      <c r="N11" s="101"/>
      <c r="O11" s="17"/>
      <c r="P11" s="17"/>
      <c r="Q11" s="17"/>
      <c r="R11" s="17"/>
      <c r="S11" s="17"/>
      <c r="T11" s="17"/>
      <c r="U11" s="17"/>
      <c r="V11" s="138"/>
      <c r="W11" s="138"/>
      <c r="X11" s="25"/>
    </row>
    <row r="12" spans="2:32">
      <c r="B12" s="13" t="s">
        <v>25</v>
      </c>
      <c r="C12" s="18">
        <f>IF($C$5="ja",IF(AND(C17&lt;200,C17&gt;0),350,IF(AND(C17&lt;400,C17&gt;199),450,IF(AND(C17&lt;1000,C17&gt;399),550,IF(AND(C17&gt;999,C17&lt;2500),750,IF(C17&gt;2499,950,0))))),IF(AND(C17&lt;200,C17&gt;0),550,IF(AND(C17&lt;400,C17&gt;199),700,IF(AND(C17&lt;1000,C17&gt;399),850,IF(AND(C17&gt;999,C17&lt;2500),1150,IF(C17&gt;2499,1450,0))))))</f>
        <v>0</v>
      </c>
      <c r="D12" s="18">
        <f t="shared" ref="D12:V12" si="0">IF($C$5="ja",IF(AND(D17&lt;200,D17&gt;0),350,IF(AND(D17&lt;400,D17&gt;199),450,IF(AND(D17&lt;1000,D17&gt;399),550,IF(AND(D17&gt;999,D17&lt;2500),750,IF(D17&gt;2499,950,0))))),IF(AND(D17&lt;200,D17&gt;0),550,IF(AND(D17&lt;400,D17&gt;199),700,IF(AND(D17&lt;1000,D17&gt;399),850,IF(AND(D17&gt;999,D17&lt;2500),1150,IF(D17&gt;2499,1450,0))))))</f>
        <v>0</v>
      </c>
      <c r="E12" s="18">
        <f t="shared" si="0"/>
        <v>0</v>
      </c>
      <c r="F12" s="18">
        <f t="shared" si="0"/>
        <v>0</v>
      </c>
      <c r="G12" s="18">
        <f t="shared" si="0"/>
        <v>0</v>
      </c>
      <c r="H12" s="18">
        <f t="shared" si="0"/>
        <v>0</v>
      </c>
      <c r="I12" s="18">
        <f t="shared" si="0"/>
        <v>0</v>
      </c>
      <c r="J12" s="18">
        <f t="shared" si="0"/>
        <v>0</v>
      </c>
      <c r="K12" s="18">
        <f t="shared" si="0"/>
        <v>0</v>
      </c>
      <c r="L12" s="18">
        <f t="shared" si="0"/>
        <v>0</v>
      </c>
      <c r="M12" s="18">
        <f t="shared" si="0"/>
        <v>0</v>
      </c>
      <c r="N12" s="18">
        <f t="shared" si="0"/>
        <v>0</v>
      </c>
      <c r="O12" s="18">
        <f t="shared" si="0"/>
        <v>0</v>
      </c>
      <c r="P12" s="18">
        <f t="shared" si="0"/>
        <v>0</v>
      </c>
      <c r="Q12" s="18">
        <f t="shared" si="0"/>
        <v>0</v>
      </c>
      <c r="R12" s="18">
        <f t="shared" si="0"/>
        <v>0</v>
      </c>
      <c r="S12" s="18">
        <f t="shared" si="0"/>
        <v>0</v>
      </c>
      <c r="T12" s="18">
        <f t="shared" si="0"/>
        <v>0</v>
      </c>
      <c r="U12" s="18">
        <f t="shared" si="0"/>
        <v>0</v>
      </c>
      <c r="V12" s="18">
        <f t="shared" si="0"/>
        <v>0</v>
      </c>
      <c r="W12" s="18">
        <f>SUM(C12:V12)</f>
        <v>0</v>
      </c>
      <c r="X12" s="25"/>
    </row>
    <row r="13" spans="2:32">
      <c r="B13" s="13"/>
      <c r="C13" s="17"/>
      <c r="D13" s="27"/>
      <c r="E13" s="27"/>
      <c r="F13" s="27"/>
      <c r="G13" s="27"/>
      <c r="H13" s="17"/>
      <c r="I13" s="101"/>
      <c r="J13" s="101"/>
      <c r="K13" s="101"/>
      <c r="L13" s="101"/>
      <c r="M13" s="101"/>
      <c r="N13" s="101"/>
      <c r="O13" s="17"/>
      <c r="P13" s="17"/>
      <c r="Q13" s="17"/>
      <c r="R13" s="17"/>
      <c r="S13" s="17"/>
      <c r="T13" s="17"/>
      <c r="U13" s="17"/>
      <c r="V13" s="17"/>
      <c r="W13" s="17"/>
      <c r="X13" s="25"/>
    </row>
    <row r="14" spans="2:32">
      <c r="B14" s="12"/>
      <c r="C14" s="48" t="s">
        <v>26</v>
      </c>
      <c r="D14" s="17"/>
      <c r="E14" s="17"/>
      <c r="F14" s="17"/>
      <c r="G14" s="17"/>
      <c r="H14" s="17"/>
      <c r="I14" s="101"/>
      <c r="J14" s="101"/>
      <c r="K14" s="101"/>
      <c r="L14" s="101"/>
      <c r="M14" s="101"/>
      <c r="N14" s="101"/>
      <c r="O14" s="17"/>
      <c r="P14" s="17"/>
      <c r="Q14" s="17"/>
      <c r="R14" s="17"/>
      <c r="S14" s="17"/>
      <c r="T14" s="17"/>
      <c r="U14" s="17"/>
      <c r="V14" s="17"/>
      <c r="W14" s="17"/>
      <c r="X14" s="25"/>
    </row>
    <row r="15" spans="2:32" hidden="1">
      <c r="B15" s="14"/>
      <c r="C15" s="86" t="str">
        <f>IF(AND($C$8&lt;20,OR(C17&gt;0,C18&gt;0)),1,"")</f>
        <v/>
      </c>
      <c r="D15" s="86" t="str">
        <f>IF(AND($C$8&lt;2,OR(D17&gt;0,D18&gt;0)),1,"")</f>
        <v/>
      </c>
      <c r="E15" s="86" t="str">
        <f>IF(AND($C$8&lt;3,OR(E17&gt;0,E18&gt;0)),1,"")</f>
        <v/>
      </c>
      <c r="F15" s="86" t="str">
        <f>IF(AND($C$8&lt;4,OR(F17&gt;0,F18&gt;0)),1,"")</f>
        <v/>
      </c>
      <c r="G15" s="86" t="str">
        <f>IF(AND($C$8&lt;5,OR(G17&gt;0,G18&gt;0)),1,"")</f>
        <v/>
      </c>
      <c r="H15" s="86" t="str">
        <f>IF(AND($C$8&lt;6,OR(H17&gt;0,H18&gt;0)),1,"")</f>
        <v/>
      </c>
      <c r="I15" s="86" t="str">
        <f>IF(AND($C$8&lt;7,OR(I17&gt;0,I18&gt;0)),1,"")</f>
        <v/>
      </c>
      <c r="J15" s="86" t="str">
        <f>IF(AND($C$8&lt;8,OR(J17&gt;0,J18&gt;0)),1,"")</f>
        <v/>
      </c>
      <c r="K15" s="86" t="str">
        <f>IF(AND($C$8&lt;9,OR(K17&gt;0,K18&gt;0)),1,"")</f>
        <v/>
      </c>
      <c r="L15" s="86" t="str">
        <f>IF(AND($C$8&lt;10,OR(L17&gt;0,L18&gt;0)),1,"")</f>
        <v/>
      </c>
      <c r="M15" s="86" t="str">
        <f>IF(AND($C$8&lt;11,OR(M17&gt;0,M18&gt;0)),1,"")</f>
        <v/>
      </c>
      <c r="N15" s="86" t="str">
        <f>IF(AND($C$8&lt;12,OR(N17&gt;0,N18&gt;0)),1,"")</f>
        <v/>
      </c>
      <c r="O15" s="86" t="str">
        <f>IF(AND($C$8&lt;13,OR(O17&gt;0,O18&gt;0)),1,"")</f>
        <v/>
      </c>
      <c r="P15" s="86" t="str">
        <f>IF(AND($C$8&lt;14,OR(P17&gt;0,P18&gt;0)),1,"")</f>
        <v/>
      </c>
      <c r="Q15" s="86" t="str">
        <f>IF(AND($C$8&lt;15,OR(Q17&gt;0,Q18&gt;0)),1,"")</f>
        <v/>
      </c>
      <c r="R15" s="86" t="str">
        <f>IF(AND($C$8&lt;16,OR(R17&gt;0,R18&gt;0)),1,"")</f>
        <v/>
      </c>
      <c r="S15" s="86" t="str">
        <f>IF(AND($C$8&lt;17,OR(S17&gt;0,S18&gt;0)),1,"")</f>
        <v/>
      </c>
      <c r="T15" s="86" t="str">
        <f>IF(AND($C$8&lt;18,OR(T17&gt;0,T18&gt;0)),1,"")</f>
        <v/>
      </c>
      <c r="U15" s="86" t="str">
        <f>IF(AND($C$8&lt;19,OR(U17&gt;0,U18&gt;0)),1,"")</f>
        <v/>
      </c>
      <c r="V15" s="86" t="str">
        <f>IF(AND($C$8&lt;20,OR(V17&gt;0,V18&gt;0)),1,"")</f>
        <v/>
      </c>
      <c r="W15" s="138" t="s">
        <v>27</v>
      </c>
      <c r="X15" s="25"/>
    </row>
    <row r="16" spans="2:32">
      <c r="B16" s="13" t="s">
        <v>28</v>
      </c>
      <c r="C16" s="27" t="s">
        <v>29</v>
      </c>
      <c r="D16" s="27" t="s">
        <v>30</v>
      </c>
      <c r="E16" s="27" t="s">
        <v>31</v>
      </c>
      <c r="F16" s="27" t="s">
        <v>32</v>
      </c>
      <c r="G16" s="27" t="s">
        <v>33</v>
      </c>
      <c r="H16" s="27" t="s">
        <v>34</v>
      </c>
      <c r="I16" s="27" t="s">
        <v>35</v>
      </c>
      <c r="J16" s="27" t="s">
        <v>36</v>
      </c>
      <c r="K16" s="27" t="s">
        <v>37</v>
      </c>
      <c r="L16" s="27" t="s">
        <v>38</v>
      </c>
      <c r="M16" s="27" t="s">
        <v>39</v>
      </c>
      <c r="N16" s="27" t="s">
        <v>40</v>
      </c>
      <c r="O16" s="27" t="s">
        <v>41</v>
      </c>
      <c r="P16" s="27" t="s">
        <v>42</v>
      </c>
      <c r="Q16" s="27" t="s">
        <v>43</v>
      </c>
      <c r="R16" s="27" t="s">
        <v>44</v>
      </c>
      <c r="S16" s="27" t="s">
        <v>45</v>
      </c>
      <c r="T16" s="27" t="s">
        <v>46</v>
      </c>
      <c r="U16" s="27" t="s">
        <v>47</v>
      </c>
      <c r="V16" s="27" t="s">
        <v>48</v>
      </c>
      <c r="W16" s="138"/>
      <c r="X16" s="25"/>
    </row>
    <row r="17" spans="2:49">
      <c r="B17" s="13" t="s">
        <v>49</v>
      </c>
      <c r="C17" s="58"/>
      <c r="D17" s="56"/>
      <c r="E17" s="56"/>
      <c r="F17" s="56"/>
      <c r="G17" s="56"/>
      <c r="H17" s="56"/>
      <c r="I17" s="56"/>
      <c r="J17" s="56"/>
      <c r="K17" s="56"/>
      <c r="L17" s="56"/>
      <c r="M17" s="56"/>
      <c r="N17" s="56"/>
      <c r="O17" s="56"/>
      <c r="P17" s="56"/>
      <c r="Q17" s="56"/>
      <c r="R17" s="56"/>
      <c r="S17" s="56"/>
      <c r="T17" s="56"/>
      <c r="U17" s="56"/>
      <c r="V17" s="56"/>
      <c r="W17" s="17">
        <f>SUM(C17:V17)</f>
        <v>0</v>
      </c>
      <c r="X17" s="25"/>
    </row>
    <row r="18" spans="2:49">
      <c r="B18" s="13" t="s">
        <v>50</v>
      </c>
      <c r="C18" s="59"/>
      <c r="D18" s="57"/>
      <c r="E18" s="57"/>
      <c r="F18" s="57"/>
      <c r="G18" s="57"/>
      <c r="H18" s="56"/>
      <c r="I18" s="56"/>
      <c r="J18" s="56"/>
      <c r="K18" s="56"/>
      <c r="L18" s="56"/>
      <c r="M18" s="56"/>
      <c r="N18" s="57"/>
      <c r="O18" s="57"/>
      <c r="P18" s="57"/>
      <c r="Q18" s="57"/>
      <c r="R18" s="57"/>
      <c r="S18" s="57"/>
      <c r="T18" s="57"/>
      <c r="U18" s="57"/>
      <c r="V18" s="57"/>
      <c r="W18" s="17"/>
      <c r="X18" s="25"/>
    </row>
    <row r="19" spans="2:49" ht="9.75" customHeight="1">
      <c r="B19" s="12"/>
      <c r="C19" s="17"/>
      <c r="D19" s="27"/>
      <c r="E19" s="27"/>
      <c r="F19" s="27"/>
      <c r="G19" s="27"/>
      <c r="H19" s="27"/>
      <c r="I19" s="27"/>
      <c r="J19" s="27"/>
      <c r="K19" s="27"/>
      <c r="L19" s="27"/>
      <c r="M19" s="27"/>
      <c r="N19" s="27"/>
      <c r="O19" s="27"/>
      <c r="P19" s="27"/>
      <c r="Q19" s="27"/>
      <c r="R19" s="27"/>
      <c r="S19" s="27"/>
      <c r="T19" s="27"/>
      <c r="U19" s="27"/>
      <c r="V19" s="27"/>
      <c r="W19" s="17"/>
      <c r="X19" s="25"/>
    </row>
    <row r="20" spans="2:49" hidden="1">
      <c r="B20" s="14" t="s">
        <v>51</v>
      </c>
      <c r="C20" s="18">
        <f>IF(C18&gt;499,1,0)</f>
        <v>0</v>
      </c>
      <c r="D20" s="18">
        <f t="shared" ref="D20:V20" si="1">IF(D18&gt;499,1,0)</f>
        <v>0</v>
      </c>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8">
        <f t="shared" si="1"/>
        <v>0</v>
      </c>
      <c r="S20" s="18">
        <f t="shared" si="1"/>
        <v>0</v>
      </c>
      <c r="T20" s="18">
        <f t="shared" si="1"/>
        <v>0</v>
      </c>
      <c r="U20" s="18">
        <f t="shared" si="1"/>
        <v>0</v>
      </c>
      <c r="V20" s="18">
        <f t="shared" si="1"/>
        <v>0</v>
      </c>
      <c r="W20" s="17"/>
      <c r="X20" s="25"/>
    </row>
    <row r="21" spans="2:49" hidden="1">
      <c r="B21" s="14" t="s">
        <v>52</v>
      </c>
      <c r="C21" s="27">
        <f>IF(AND(C18&gt;1,C18&lt;500),0.5,0)</f>
        <v>0</v>
      </c>
      <c r="D21" s="27">
        <f>IF(AND(D18&gt;1,D18&lt;500),0.5,0)</f>
        <v>0</v>
      </c>
      <c r="E21" s="27">
        <f t="shared" ref="E21:V21" si="2">IF(AND(E18&gt;1,E18&lt;500),0.5,0)</f>
        <v>0</v>
      </c>
      <c r="F21" s="27">
        <f t="shared" si="2"/>
        <v>0</v>
      </c>
      <c r="G21" s="27">
        <f t="shared" si="2"/>
        <v>0</v>
      </c>
      <c r="H21" s="27">
        <f t="shared" si="2"/>
        <v>0</v>
      </c>
      <c r="I21" s="27">
        <f t="shared" si="2"/>
        <v>0</v>
      </c>
      <c r="J21" s="27">
        <f t="shared" si="2"/>
        <v>0</v>
      </c>
      <c r="K21" s="27">
        <f t="shared" si="2"/>
        <v>0</v>
      </c>
      <c r="L21" s="27">
        <f t="shared" si="2"/>
        <v>0</v>
      </c>
      <c r="M21" s="27">
        <f t="shared" si="2"/>
        <v>0</v>
      </c>
      <c r="N21" s="27">
        <f t="shared" si="2"/>
        <v>0</v>
      </c>
      <c r="O21" s="27">
        <f t="shared" si="2"/>
        <v>0</v>
      </c>
      <c r="P21" s="27">
        <f t="shared" si="2"/>
        <v>0</v>
      </c>
      <c r="Q21" s="27">
        <f t="shared" si="2"/>
        <v>0</v>
      </c>
      <c r="R21" s="27">
        <f t="shared" si="2"/>
        <v>0</v>
      </c>
      <c r="S21" s="27">
        <f t="shared" si="2"/>
        <v>0</v>
      </c>
      <c r="T21" s="27">
        <f t="shared" si="2"/>
        <v>0</v>
      </c>
      <c r="U21" s="27">
        <f t="shared" si="2"/>
        <v>0</v>
      </c>
      <c r="V21" s="27">
        <f t="shared" si="2"/>
        <v>0</v>
      </c>
      <c r="W21" s="17"/>
      <c r="X21" s="25"/>
    </row>
    <row r="22" spans="2:49" ht="25.5" customHeight="1">
      <c r="B22" s="13" t="s">
        <v>53</v>
      </c>
      <c r="C22" s="49">
        <f>SUM(C20:V21)</f>
        <v>0</v>
      </c>
      <c r="D22" s="17"/>
      <c r="E22" s="17"/>
      <c r="F22" s="17"/>
      <c r="G22" s="17"/>
      <c r="H22" s="17"/>
      <c r="I22" s="17"/>
      <c r="J22" s="17"/>
      <c r="K22" s="17"/>
      <c r="L22" s="17"/>
      <c r="M22" s="17"/>
      <c r="N22" s="17"/>
      <c r="O22" s="17"/>
      <c r="P22" s="17"/>
      <c r="Q22" s="17"/>
      <c r="R22" s="17"/>
      <c r="S22" s="17"/>
      <c r="T22" s="17"/>
      <c r="U22" s="17"/>
      <c r="V22" s="17"/>
      <c r="W22" s="17"/>
      <c r="X22" s="25"/>
    </row>
    <row r="23" spans="2:49">
      <c r="B23" s="12"/>
      <c r="C23" s="17"/>
      <c r="D23" s="17"/>
      <c r="E23" s="130" t="s">
        <v>54</v>
      </c>
      <c r="F23" s="131"/>
      <c r="G23" s="17"/>
      <c r="H23" s="134" t="s">
        <v>55</v>
      </c>
      <c r="I23" s="135"/>
      <c r="J23" s="17"/>
      <c r="K23" s="28" t="s">
        <v>56</v>
      </c>
      <c r="L23" s="17"/>
      <c r="M23" s="17"/>
      <c r="N23" s="17"/>
      <c r="O23" s="17"/>
      <c r="P23" s="17"/>
      <c r="Q23" s="17"/>
      <c r="R23" s="17"/>
      <c r="S23" s="17"/>
      <c r="T23" s="17"/>
      <c r="U23" s="17"/>
      <c r="V23" s="17"/>
      <c r="W23" s="17"/>
      <c r="X23" s="25"/>
      <c r="AG23" s="6"/>
      <c r="AH23" s="6"/>
      <c r="AI23" s="6"/>
      <c r="AJ23" s="6"/>
      <c r="AK23" s="6"/>
      <c r="AL23" s="6"/>
      <c r="AM23" s="6"/>
      <c r="AN23" s="6"/>
      <c r="AO23" s="6"/>
      <c r="AP23" s="6"/>
      <c r="AQ23" s="6"/>
      <c r="AR23" s="6"/>
      <c r="AS23" s="6"/>
      <c r="AT23" s="6"/>
      <c r="AU23" s="6"/>
      <c r="AV23" s="6"/>
      <c r="AW23" s="6"/>
    </row>
    <row r="24" spans="2:49">
      <c r="B24" s="12"/>
      <c r="C24" s="17"/>
      <c r="D24" s="17"/>
      <c r="E24" s="132"/>
      <c r="F24" s="133"/>
      <c r="G24" s="17"/>
      <c r="H24" s="136"/>
      <c r="I24" s="137"/>
      <c r="J24" s="17"/>
      <c r="K24" s="28" t="s">
        <v>57</v>
      </c>
      <c r="L24" s="17"/>
      <c r="M24" s="17"/>
      <c r="N24" s="17"/>
      <c r="O24" s="17"/>
      <c r="P24" s="17"/>
      <c r="Q24" s="17"/>
      <c r="R24" s="17"/>
      <c r="S24" s="17"/>
      <c r="T24" s="17"/>
      <c r="U24" s="17"/>
      <c r="V24" s="17"/>
      <c r="W24" s="17"/>
      <c r="X24" s="25"/>
      <c r="AG24" s="6"/>
      <c r="AH24" s="6"/>
      <c r="AI24" s="6"/>
      <c r="AJ24" s="6"/>
      <c r="AK24" s="6"/>
      <c r="AL24" s="6"/>
      <c r="AM24" s="6"/>
      <c r="AN24" s="6"/>
      <c r="AO24" s="6"/>
      <c r="AP24" s="6"/>
      <c r="AQ24" s="6"/>
      <c r="AR24" s="6"/>
      <c r="AS24" s="6"/>
      <c r="AT24" s="6"/>
      <c r="AU24" s="6"/>
      <c r="AV24" s="6"/>
      <c r="AW24" s="6"/>
    </row>
    <row r="25" spans="2:49">
      <c r="B25" s="51" t="s">
        <v>58</v>
      </c>
      <c r="C25" s="52" t="s">
        <v>59</v>
      </c>
      <c r="D25" s="53"/>
      <c r="E25" s="43" t="s">
        <v>60</v>
      </c>
      <c r="F25" s="39" t="s">
        <v>61</v>
      </c>
      <c r="G25" s="53"/>
      <c r="H25" s="7" t="s">
        <v>60</v>
      </c>
      <c r="I25" s="8" t="s">
        <v>61</v>
      </c>
      <c r="J25" s="17"/>
      <c r="K25" s="28" t="s">
        <v>62</v>
      </c>
      <c r="L25" s="17"/>
      <c r="M25" s="17"/>
      <c r="N25" s="17"/>
      <c r="O25" s="17"/>
      <c r="P25" s="17"/>
      <c r="Q25" s="17"/>
      <c r="R25" s="17"/>
      <c r="S25" s="17"/>
      <c r="T25" s="17"/>
      <c r="U25" s="17"/>
      <c r="V25" s="17"/>
      <c r="W25" s="17"/>
      <c r="X25" s="25"/>
      <c r="AG25" s="6"/>
      <c r="AH25" s="6"/>
      <c r="AI25" s="6"/>
      <c r="AJ25" s="6"/>
      <c r="AK25" s="6"/>
      <c r="AL25" s="6"/>
      <c r="AM25" s="6"/>
      <c r="AN25" s="6"/>
      <c r="AO25" s="6"/>
      <c r="AP25" s="6"/>
      <c r="AQ25" s="6"/>
      <c r="AR25" s="6"/>
      <c r="AS25" s="6"/>
      <c r="AT25" s="6"/>
      <c r="AU25" s="6"/>
      <c r="AV25" s="6"/>
      <c r="AW25" s="6"/>
    </row>
    <row r="26" spans="2:49">
      <c r="B26" s="13" t="s">
        <v>63</v>
      </c>
      <c r="C26" s="19">
        <f>ROUNDUP(SQRT(C22),0)</f>
        <v>0</v>
      </c>
      <c r="D26" s="17"/>
      <c r="E26" s="44">
        <f>C26*18</f>
        <v>0</v>
      </c>
      <c r="F26" s="40">
        <f>E26*155</f>
        <v>0</v>
      </c>
      <c r="G26" s="17"/>
      <c r="H26" s="37">
        <f>C26*19</f>
        <v>0</v>
      </c>
      <c r="I26" s="9">
        <f>H26*155</f>
        <v>0</v>
      </c>
      <c r="J26" s="17"/>
      <c r="K26" s="60" t="s">
        <v>64</v>
      </c>
      <c r="L26" s="17"/>
      <c r="M26" s="17"/>
      <c r="N26" s="17"/>
      <c r="O26" s="17"/>
      <c r="P26" s="17"/>
      <c r="Q26" s="17"/>
      <c r="R26" s="17"/>
      <c r="S26" s="17"/>
      <c r="T26" s="17"/>
      <c r="U26" s="17"/>
      <c r="V26" s="17"/>
      <c r="W26" s="17"/>
      <c r="X26" s="25"/>
      <c r="AG26" s="34"/>
      <c r="AH26" s="34"/>
      <c r="AI26" s="34"/>
      <c r="AJ26" s="6"/>
      <c r="AK26" s="34"/>
      <c r="AL26" s="34"/>
      <c r="AM26" s="34"/>
      <c r="AN26" s="34"/>
      <c r="AO26" s="34"/>
      <c r="AP26" s="6"/>
      <c r="AQ26" s="34"/>
      <c r="AR26" s="34"/>
      <c r="AS26" s="34"/>
      <c r="AT26" s="34"/>
      <c r="AU26" s="34"/>
      <c r="AV26" s="6"/>
      <c r="AW26" s="6"/>
    </row>
    <row r="27" spans="2:49">
      <c r="B27" s="13" t="s">
        <v>65</v>
      </c>
      <c r="C27" s="19">
        <f>ROUNDUP((0.6*(SQRT(C22))),0)</f>
        <v>0</v>
      </c>
      <c r="D27" s="17"/>
      <c r="E27" s="44">
        <f>C27*10</f>
        <v>0</v>
      </c>
      <c r="F27" s="40">
        <f>E27*155</f>
        <v>0</v>
      </c>
      <c r="G27" s="17"/>
      <c r="H27" s="38">
        <f>C27*11</f>
        <v>0</v>
      </c>
      <c r="I27" s="9">
        <f>H27*155</f>
        <v>0</v>
      </c>
      <c r="J27" s="17"/>
      <c r="K27" s="17"/>
      <c r="L27" s="17"/>
      <c r="M27" s="17"/>
      <c r="N27" s="17"/>
      <c r="O27" s="17"/>
      <c r="P27" s="17"/>
      <c r="Q27" s="17"/>
      <c r="R27" s="17"/>
      <c r="S27" s="17"/>
      <c r="T27" s="17"/>
      <c r="U27" s="17"/>
      <c r="V27" s="17"/>
      <c r="W27" s="17"/>
      <c r="X27" s="25"/>
      <c r="AG27" s="34"/>
      <c r="AH27" s="34"/>
      <c r="AI27" s="34"/>
      <c r="AJ27" s="6"/>
      <c r="AK27" s="34"/>
      <c r="AL27" s="34"/>
      <c r="AM27" s="34"/>
      <c r="AN27" s="34"/>
      <c r="AO27" s="34"/>
      <c r="AP27" s="6"/>
      <c r="AQ27" s="34"/>
      <c r="AR27" s="34"/>
      <c r="AS27" s="34"/>
      <c r="AT27" s="34"/>
      <c r="AU27" s="34"/>
      <c r="AV27" s="6"/>
      <c r="AW27" s="6"/>
    </row>
    <row r="28" spans="2:49" ht="15" customHeight="1">
      <c r="B28" s="13" t="s">
        <v>66</v>
      </c>
      <c r="C28" s="20">
        <f>ROUNDUP((0.6*(SQRT(C22))),0)</f>
        <v>0</v>
      </c>
      <c r="D28" s="17"/>
      <c r="E28" s="44">
        <f>C28*10</f>
        <v>0</v>
      </c>
      <c r="F28" s="40">
        <f>E28*155</f>
        <v>0</v>
      </c>
      <c r="G28" s="17"/>
      <c r="H28" s="38">
        <f>C28*11</f>
        <v>0</v>
      </c>
      <c r="I28" s="9">
        <f>H28*155</f>
        <v>0</v>
      </c>
      <c r="J28" s="17"/>
      <c r="K28" s="126"/>
      <c r="L28" s="126"/>
      <c r="M28" s="126"/>
      <c r="N28" s="126"/>
      <c r="O28" s="126"/>
      <c r="P28" s="126"/>
      <c r="Q28" s="126"/>
      <c r="R28" s="17"/>
      <c r="S28" s="17"/>
      <c r="T28" s="17"/>
      <c r="U28" s="17"/>
      <c r="V28" s="17"/>
      <c r="W28" s="17"/>
      <c r="X28" s="25"/>
      <c r="AG28" s="34"/>
      <c r="AH28" s="34"/>
      <c r="AI28" s="34"/>
      <c r="AJ28" s="6"/>
      <c r="AK28" s="34"/>
      <c r="AL28" s="34"/>
      <c r="AM28" s="34"/>
      <c r="AN28" s="34"/>
      <c r="AO28" s="34"/>
      <c r="AP28" s="6"/>
      <c r="AQ28" s="34"/>
      <c r="AR28" s="34"/>
      <c r="AS28" s="34"/>
      <c r="AT28" s="34"/>
      <c r="AU28" s="34"/>
      <c r="AV28" s="6"/>
      <c r="AW28" s="6"/>
    </row>
    <row r="29" spans="2:49">
      <c r="B29" s="13" t="s">
        <v>67</v>
      </c>
      <c r="C29" s="19">
        <f>SUM(C26:C28)</f>
        <v>0</v>
      </c>
      <c r="D29" s="17"/>
      <c r="E29" s="45"/>
      <c r="F29" s="41">
        <f>C29*67.5</f>
        <v>0</v>
      </c>
      <c r="G29" s="18"/>
      <c r="H29" s="10"/>
      <c r="I29" s="11">
        <f>C29*67.5</f>
        <v>0</v>
      </c>
      <c r="J29" s="18"/>
      <c r="K29" s="126"/>
      <c r="L29" s="126"/>
      <c r="M29" s="126"/>
      <c r="N29" s="126"/>
      <c r="O29" s="126"/>
      <c r="P29" s="126"/>
      <c r="Q29" s="126"/>
      <c r="R29" s="18"/>
      <c r="S29" s="18"/>
      <c r="T29" s="18"/>
      <c r="U29" s="18"/>
      <c r="V29" s="18"/>
      <c r="W29" s="18"/>
      <c r="X29" s="26"/>
      <c r="Y29" s="6"/>
      <c r="Z29" s="6"/>
      <c r="AA29" s="6"/>
      <c r="AB29" s="6"/>
      <c r="AC29" s="6"/>
      <c r="AD29" s="6"/>
      <c r="AE29" s="6"/>
      <c r="AF29" s="6"/>
    </row>
    <row r="30" spans="2:49">
      <c r="B30" s="15" t="s">
        <v>24</v>
      </c>
      <c r="C30" s="19">
        <f>IF(C4="ja",COUNTIF(C20:V20,1),0)</f>
        <v>0</v>
      </c>
      <c r="D30" s="18"/>
      <c r="E30" s="45"/>
      <c r="F30" s="41">
        <f>SUM(C11:G11)*C30</f>
        <v>0</v>
      </c>
      <c r="G30" s="18"/>
      <c r="H30" s="10"/>
      <c r="I30" s="11">
        <f>SUM(C11:G11)*C30</f>
        <v>0</v>
      </c>
      <c r="J30" s="18"/>
      <c r="K30" s="126"/>
      <c r="L30" s="126"/>
      <c r="M30" s="126"/>
      <c r="N30" s="126"/>
      <c r="O30" s="126"/>
      <c r="P30" s="126"/>
      <c r="Q30" s="126"/>
      <c r="R30" s="18"/>
      <c r="S30" s="18"/>
      <c r="T30" s="18"/>
      <c r="U30" s="18"/>
      <c r="V30" s="18"/>
      <c r="W30" s="18"/>
      <c r="X30" s="26"/>
      <c r="Y30" s="6"/>
      <c r="Z30" s="6"/>
      <c r="AA30" s="6"/>
      <c r="AB30" s="6"/>
      <c r="AC30" s="6"/>
      <c r="AD30" s="6"/>
      <c r="AE30" s="6"/>
      <c r="AF30" s="6"/>
    </row>
    <row r="31" spans="2:49">
      <c r="B31" s="15" t="s">
        <v>81</v>
      </c>
      <c r="C31" s="19">
        <v>3</v>
      </c>
      <c r="D31" s="18"/>
      <c r="E31" s="45"/>
      <c r="F31" s="41">
        <f>W12*C31</f>
        <v>0</v>
      </c>
      <c r="G31" s="18"/>
      <c r="H31" s="10"/>
      <c r="I31" s="11">
        <f>W12*C31</f>
        <v>0</v>
      </c>
      <c r="J31" s="18"/>
      <c r="K31" s="47">
        <f>MAX(C18:V18)</f>
        <v>0</v>
      </c>
      <c r="L31" s="18"/>
      <c r="M31" s="18"/>
      <c r="N31" s="18"/>
      <c r="O31" s="18"/>
      <c r="P31" s="18"/>
      <c r="Q31" s="18"/>
      <c r="R31" s="18"/>
      <c r="S31" s="18"/>
      <c r="T31" s="18"/>
      <c r="U31" s="18"/>
      <c r="V31" s="18"/>
      <c r="W31" s="18"/>
      <c r="X31" s="26"/>
      <c r="Y31" s="6"/>
      <c r="Z31" s="6"/>
      <c r="AA31" s="6"/>
      <c r="AB31" s="6"/>
      <c r="AC31" s="6"/>
      <c r="AD31" s="6"/>
      <c r="AE31" s="6"/>
      <c r="AF31" s="6"/>
    </row>
    <row r="32" spans="2:49" ht="15" thickBot="1">
      <c r="B32" s="14"/>
      <c r="C32" s="21"/>
      <c r="D32" s="18"/>
      <c r="E32" s="46" t="s">
        <v>69</v>
      </c>
      <c r="F32" s="42">
        <f>SUM(F26:F31)</f>
        <v>0</v>
      </c>
      <c r="G32" s="18"/>
      <c r="H32" s="36" t="s">
        <v>69</v>
      </c>
      <c r="I32" s="35">
        <f>SUM(I26:I31)</f>
        <v>0</v>
      </c>
      <c r="J32" s="18"/>
      <c r="K32" s="18"/>
      <c r="L32" s="18"/>
      <c r="M32" s="18"/>
      <c r="N32" s="18"/>
      <c r="O32" s="18"/>
      <c r="P32" s="18"/>
      <c r="Q32" s="18"/>
      <c r="R32" s="18"/>
      <c r="S32" s="18"/>
      <c r="T32" s="18"/>
      <c r="U32" s="18"/>
      <c r="V32" s="18"/>
      <c r="W32" s="18"/>
      <c r="X32" s="26"/>
      <c r="Y32" s="6"/>
      <c r="Z32" s="6"/>
      <c r="AA32" s="6"/>
      <c r="AB32" s="6"/>
      <c r="AC32" s="6"/>
      <c r="AD32" s="6"/>
      <c r="AE32" s="6"/>
      <c r="AF32" s="6"/>
    </row>
    <row r="33" spans="2:32" ht="8.25" customHeight="1" thickBot="1">
      <c r="B33" s="16"/>
      <c r="C33" s="22"/>
      <c r="D33" s="23"/>
      <c r="E33" s="23"/>
      <c r="F33" s="23"/>
      <c r="G33" s="23"/>
      <c r="H33" s="23"/>
      <c r="I33" s="23"/>
      <c r="J33" s="23"/>
      <c r="K33" s="23"/>
      <c r="L33" s="23"/>
      <c r="M33" s="23"/>
      <c r="N33" s="23"/>
      <c r="O33" s="23"/>
      <c r="P33" s="23"/>
      <c r="Q33" s="23"/>
      <c r="R33" s="23"/>
      <c r="S33" s="23"/>
      <c r="T33" s="23"/>
      <c r="U33" s="23"/>
      <c r="V33" s="23"/>
      <c r="W33" s="23"/>
      <c r="X33" s="24"/>
      <c r="Y33" s="6"/>
      <c r="Z33" s="6"/>
      <c r="AA33" s="6"/>
      <c r="AB33" s="6"/>
      <c r="AC33" s="6"/>
      <c r="AD33" s="6"/>
      <c r="AE33" s="6"/>
      <c r="AF33" s="6"/>
    </row>
    <row r="34" spans="2:32">
      <c r="C34" s="30"/>
    </row>
    <row r="35" spans="2:32">
      <c r="C35" s="30"/>
    </row>
    <row r="36" spans="2:32">
      <c r="C36" s="30"/>
    </row>
    <row r="37" spans="2:32">
      <c r="C37" s="30"/>
      <c r="E37" s="30"/>
    </row>
    <row r="38" spans="2:32">
      <c r="C38" s="30"/>
    </row>
    <row r="39" spans="2:32" ht="18.5">
      <c r="B39" s="31"/>
      <c r="C39" s="32"/>
    </row>
  </sheetData>
  <sheetProtection algorithmName="SHA-512" hashValue="1CGwM6DN8AkYPNU4wX7WTBKp5ZBAqV0eSCrmBFt/N3JK3x0y+OivKOiguyHpGtViSdApbJzKU7gyflKu13rnNQ==" saltValue="XErwsO+1ZIDTilrKos2UYA==" spinCount="100000" sheet="1" objects="1" scenarios="1"/>
  <mergeCells count="8">
    <mergeCell ref="K28:Q30"/>
    <mergeCell ref="B2:X2"/>
    <mergeCell ref="E23:F24"/>
    <mergeCell ref="H23:I24"/>
    <mergeCell ref="W15:W16"/>
    <mergeCell ref="I4:W4"/>
    <mergeCell ref="I7:U9"/>
    <mergeCell ref="V10:W11"/>
  </mergeCells>
  <conditionalFormatting sqref="B16:B21 C20:V20">
    <cfRule type="expression" dxfId="161" priority="166">
      <formula>IF($C$8=0,1,0)</formula>
    </cfRule>
  </conditionalFormatting>
  <conditionalFormatting sqref="C16">
    <cfRule type="expression" dxfId="160" priority="177">
      <formula>IF($C$8&gt;0,1,0)</formula>
    </cfRule>
  </conditionalFormatting>
  <conditionalFormatting sqref="C17:C18">
    <cfRule type="expression" dxfId="159" priority="178">
      <formula>IF($C$8=0,1,0)</formula>
    </cfRule>
    <cfRule type="expression" dxfId="158" priority="194">
      <formula>IF($C$8&gt;0,1,0)</formula>
    </cfRule>
  </conditionalFormatting>
  <conditionalFormatting sqref="C17:V18">
    <cfRule type="notContainsBlanks" dxfId="157" priority="41">
      <formula>LEN(TRIM(C17))&gt;0</formula>
    </cfRule>
  </conditionalFormatting>
  <conditionalFormatting sqref="C21:V21">
    <cfRule type="expression" dxfId="156" priority="121">
      <formula>IF($C$8&gt;1,1,0)</formula>
    </cfRule>
  </conditionalFormatting>
  <conditionalFormatting sqref="D10:D11 D13">
    <cfRule type="expression" dxfId="155" priority="193">
      <formula>IF($C$7&gt;1,1,0)</formula>
    </cfRule>
  </conditionalFormatting>
  <conditionalFormatting sqref="D16">
    <cfRule type="expression" dxfId="154" priority="123">
      <formula>IF($C$8&gt;1,1,0)</formula>
    </cfRule>
  </conditionalFormatting>
  <conditionalFormatting sqref="D17:D18">
    <cfRule type="expression" dxfId="153" priority="165">
      <formula>IF($C$8&gt;1,1,0)</formula>
    </cfRule>
  </conditionalFormatting>
  <conditionalFormatting sqref="E10">
    <cfRule type="expression" dxfId="152" priority="192">
      <formula>IF($C$7&gt;2,1,0)</formula>
    </cfRule>
  </conditionalFormatting>
  <conditionalFormatting sqref="E11 E13">
    <cfRule type="expression" dxfId="151" priority="191">
      <formula>IF($C$7&gt;2,1,0)</formula>
    </cfRule>
  </conditionalFormatting>
  <conditionalFormatting sqref="E16">
    <cfRule type="expression" dxfId="150" priority="120">
      <formula>IF($C$8&gt;2,1,0)</formula>
    </cfRule>
  </conditionalFormatting>
  <conditionalFormatting sqref="E17:E18">
    <cfRule type="expression" dxfId="149" priority="122">
      <formula>IF($C$8&gt;2,1,0)</formula>
    </cfRule>
  </conditionalFormatting>
  <conditionalFormatting sqref="F10">
    <cfRule type="expression" dxfId="148" priority="190">
      <formula>IF($C$7&gt;3,1,0)</formula>
    </cfRule>
  </conditionalFormatting>
  <conditionalFormatting sqref="F11 F13">
    <cfRule type="expression" dxfId="147" priority="189">
      <formula>IF($C$7&gt;3,1,0)</formula>
    </cfRule>
  </conditionalFormatting>
  <conditionalFormatting sqref="F16">
    <cfRule type="expression" dxfId="146" priority="117">
      <formula>IF($C$8&gt;3,1,0)</formula>
    </cfRule>
  </conditionalFormatting>
  <conditionalFormatting sqref="F17:F18">
    <cfRule type="expression" dxfId="145" priority="119">
      <formula>IF($C$8&gt;3,1,0)</formula>
    </cfRule>
  </conditionalFormatting>
  <conditionalFormatting sqref="G10">
    <cfRule type="expression" dxfId="144" priority="188">
      <formula>IF($C$7&gt;4,1,0)</formula>
    </cfRule>
  </conditionalFormatting>
  <conditionalFormatting sqref="G11 G13">
    <cfRule type="expression" dxfId="143" priority="187">
      <formula>IF($C$7&gt;4,1,0)</formula>
    </cfRule>
  </conditionalFormatting>
  <conditionalFormatting sqref="G16">
    <cfRule type="expression" dxfId="142" priority="114">
      <formula>IF($C$8&gt;4,1,0)</formula>
    </cfRule>
  </conditionalFormatting>
  <conditionalFormatting sqref="G17:G18">
    <cfRule type="expression" dxfId="141" priority="116">
      <formula>IF($C$8&gt;4,1,0)</formula>
    </cfRule>
  </conditionalFormatting>
  <conditionalFormatting sqref="H16">
    <cfRule type="expression" dxfId="140" priority="99">
      <formula>IF($C$8&gt;5,1,0)</formula>
    </cfRule>
  </conditionalFormatting>
  <conditionalFormatting sqref="H17:H18">
    <cfRule type="expression" dxfId="139" priority="113">
      <formula>IF($C$8&gt;5,1,0)</formula>
    </cfRule>
  </conditionalFormatting>
  <conditionalFormatting sqref="I16">
    <cfRule type="expression" dxfId="138" priority="66">
      <formula>IF($C$8&gt;6,1,0)</formula>
    </cfRule>
  </conditionalFormatting>
  <conditionalFormatting sqref="I17:I18">
    <cfRule type="expression" dxfId="137" priority="68">
      <formula>IF($C$8&gt;6,1,0)</formula>
    </cfRule>
  </conditionalFormatting>
  <conditionalFormatting sqref="J16">
    <cfRule type="expression" dxfId="136" priority="63">
      <formula>IF($C$8&gt;7,1,0)</formula>
    </cfRule>
  </conditionalFormatting>
  <conditionalFormatting sqref="J17:J18">
    <cfRule type="expression" dxfId="135" priority="65">
      <formula>IF($C$8&gt;7,1,0)</formula>
    </cfRule>
  </conditionalFormatting>
  <conditionalFormatting sqref="K16">
    <cfRule type="expression" dxfId="134" priority="60">
      <formula>IF($C$8&gt;8,1,0)</formula>
    </cfRule>
  </conditionalFormatting>
  <conditionalFormatting sqref="K17:K18">
    <cfRule type="expression" dxfId="133" priority="62">
      <formula>IF($C$8&gt;8,1,0)</formula>
    </cfRule>
  </conditionalFormatting>
  <conditionalFormatting sqref="L16">
    <cfRule type="expression" dxfId="132" priority="57">
      <formula>IF($C$8&gt;9,1,0)</formula>
    </cfRule>
  </conditionalFormatting>
  <conditionalFormatting sqref="L17:L18">
    <cfRule type="expression" dxfId="131" priority="59">
      <formula>IF($C$8&gt;9,1,0)</formula>
    </cfRule>
  </conditionalFormatting>
  <conditionalFormatting sqref="M16">
    <cfRule type="expression" dxfId="130" priority="49">
      <formula>IF($C$8&gt;10,1,0)</formula>
    </cfRule>
  </conditionalFormatting>
  <conditionalFormatting sqref="M17:M18">
    <cfRule type="expression" dxfId="129" priority="56">
      <formula>IF($C$8&gt;10,1,0)</formula>
    </cfRule>
  </conditionalFormatting>
  <conditionalFormatting sqref="N16">
    <cfRule type="expression" dxfId="128" priority="93">
      <formula>IF($C$8&gt;11,1,0)</formula>
    </cfRule>
  </conditionalFormatting>
  <conditionalFormatting sqref="N17:N18">
    <cfRule type="expression" dxfId="127" priority="98">
      <formula>IF($C$8&gt;11,1,0)</formula>
    </cfRule>
  </conditionalFormatting>
  <conditionalFormatting sqref="O16">
    <cfRule type="expression" dxfId="126" priority="87">
      <formula>IF($C$8&gt;12,1,0)</formula>
    </cfRule>
  </conditionalFormatting>
  <conditionalFormatting sqref="O17:O18">
    <cfRule type="expression" dxfId="125" priority="92">
      <formula>IF($C$8&gt;12,1,0)</formula>
    </cfRule>
  </conditionalFormatting>
  <conditionalFormatting sqref="P16">
    <cfRule type="expression" dxfId="124" priority="45">
      <formula>IF($C$8&gt;13,1,0)</formula>
    </cfRule>
  </conditionalFormatting>
  <conditionalFormatting sqref="P17:P18">
    <cfRule type="expression" dxfId="123" priority="48">
      <formula>IF($C$8&gt;13,1,0)</formula>
    </cfRule>
  </conditionalFormatting>
  <conditionalFormatting sqref="Q16">
    <cfRule type="expression" dxfId="122" priority="84">
      <formula>IF($C$8&gt;14,1,0)</formula>
    </cfRule>
  </conditionalFormatting>
  <conditionalFormatting sqref="Q17:Q18">
    <cfRule type="expression" dxfId="121" priority="86">
      <formula>IF($C$8&gt;14,1,0)</formula>
    </cfRule>
  </conditionalFormatting>
  <conditionalFormatting sqref="R16">
    <cfRule type="expression" dxfId="120" priority="81">
      <formula>IF($C$8&gt;15,1,0)</formula>
    </cfRule>
  </conditionalFormatting>
  <conditionalFormatting sqref="R17:R18">
    <cfRule type="expression" dxfId="119" priority="83">
      <formula>IF($C$8&gt;15,1,0)</formula>
    </cfRule>
  </conditionalFormatting>
  <conditionalFormatting sqref="S16">
    <cfRule type="expression" dxfId="118" priority="78">
      <formula>IF($C$8&gt;16,1,0)</formula>
    </cfRule>
  </conditionalFormatting>
  <conditionalFormatting sqref="S17:S18">
    <cfRule type="expression" dxfId="117" priority="80">
      <formula>IF($C$8&gt;16,1,0)</formula>
    </cfRule>
  </conditionalFormatting>
  <conditionalFormatting sqref="T16">
    <cfRule type="expression" dxfId="116" priority="75">
      <formula>IF($C$8&gt;17,1,0)</formula>
    </cfRule>
  </conditionalFormatting>
  <conditionalFormatting sqref="T17:T18">
    <cfRule type="expression" dxfId="115" priority="77">
      <formula>IF($C$8&gt;17,1,0)</formula>
    </cfRule>
  </conditionalFormatting>
  <conditionalFormatting sqref="U16">
    <cfRule type="expression" dxfId="114" priority="69">
      <formula>IF($C$8&gt;18,1,0)</formula>
    </cfRule>
  </conditionalFormatting>
  <conditionalFormatting sqref="U17:U18">
    <cfRule type="expression" dxfId="113" priority="74">
      <formula>IF($C$8&gt;18,1,0)</formula>
    </cfRule>
  </conditionalFormatting>
  <conditionalFormatting sqref="V16">
    <cfRule type="expression" dxfId="112" priority="42">
      <formula>IF($C$8&gt;19,1,0)</formula>
    </cfRule>
  </conditionalFormatting>
  <conditionalFormatting sqref="V17:V18">
    <cfRule type="expression" dxfId="111" priority="44">
      <formula>IF($C$8&gt;19,1,0)</formula>
    </cfRule>
  </conditionalFormatting>
  <conditionalFormatting sqref="W17">
    <cfRule type="expression" dxfId="110" priority="164">
      <formula>IF($C$8=0,1,0)</formula>
    </cfRule>
  </conditionalFormatting>
  <dataValidations disablePrompts="1" count="3">
    <dataValidation type="whole" allowBlank="1" showInputMessage="1" showErrorMessage="1" error="Alleen hele getallen invullen_x000a_" sqref="E10:G10" xr:uid="{0D446759-C974-45B3-8266-E3F4ABFAE8F4}">
      <formula1>0</formula1>
      <formula2>1000000</formula2>
    </dataValidation>
    <dataValidation type="whole" allowBlank="1" showInputMessage="1" showErrorMessage="1" error="Alleen hele getallen invullen." sqref="C17:V17" xr:uid="{C780FB6F-2AA2-4F51-826A-80BEA011B1A7}">
      <formula1>0</formula1>
      <formula2>1000000</formula2>
    </dataValidation>
    <dataValidation type="whole" errorStyle="warning" allowBlank="1" showInputMessage="1" errorTitle="Zeer grote locatie" error="In geval de locatie zeer groot is (&gt;25.000 m2) of een landpark met meerdere gebouwen betreft, zullen meer uren voor de keuring nodig zijn en wordt afgeweken van de standaard. Neem contact op met MPZ voor een kostenindicatie. " sqref="C18:V18" xr:uid="{6960E0FC-6CEF-4ED8-950A-8C7216C13F3D}">
      <formula1>0</formula1>
      <formula2>25000</formula2>
    </dataValidation>
  </dataValidations>
  <hyperlinks>
    <hyperlink ref="K26" r:id="rId1" xr:uid="{2142C267-7ADF-422B-9241-C54DF01984BD}"/>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9534E81-873E-449A-80A8-C6B8EDE9DAF3}">
          <x14:formula1>
            <xm:f>START!$Y$2:$Y$21</xm:f>
          </x14:formula1>
          <xm:sqref>C8</xm:sqref>
        </x14:dataValidation>
        <x14:dataValidation type="list" allowBlank="1" showInputMessage="1" showErrorMessage="1" xr:uid="{313DFFF4-97E3-4E3C-879C-81AFC3B7415B}">
          <x14:formula1>
            <xm:f>START!$X$2:$X$3</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C5BB-F41A-419B-B4C7-06E4EBD20FD3}">
  <sheetPr>
    <tabColor rgb="FF1D7587"/>
    <pageSetUpPr fitToPage="1"/>
  </sheetPr>
  <dimension ref="B1:AW41"/>
  <sheetViews>
    <sheetView zoomScaleNormal="100" workbookViewId="0">
      <selection activeCell="B3" sqref="B3"/>
    </sheetView>
  </sheetViews>
  <sheetFormatPr defaultColWidth="9.1796875" defaultRowHeight="14.5"/>
  <cols>
    <col min="1" max="1" width="3.1796875" style="29" customWidth="1"/>
    <col min="2" max="2" width="48.453125" style="29" customWidth="1"/>
    <col min="3" max="5" width="9.1796875" style="29" customWidth="1"/>
    <col min="6" max="6" width="13.26953125" style="29" customWidth="1"/>
    <col min="7" max="8" width="9.1796875" style="29" customWidth="1"/>
    <col min="9" max="9" width="14.54296875" style="29" customWidth="1"/>
    <col min="10" max="12" width="8.26953125" style="29" customWidth="1"/>
    <col min="13" max="22" width="6.81640625" style="29" customWidth="1"/>
    <col min="23" max="23" width="7.26953125" style="29" customWidth="1"/>
    <col min="24" max="24" width="1.7265625" style="29" customWidth="1"/>
    <col min="25" max="25" width="9.453125" style="29" bestFit="1" customWidth="1"/>
    <col min="26" max="16384" width="9.1796875" style="29"/>
  </cols>
  <sheetData>
    <row r="1" spans="2:32" ht="7.5" customHeight="1" thickBot="1"/>
    <row r="2" spans="2:32" ht="34.5" customHeight="1">
      <c r="B2" s="142" t="s">
        <v>11</v>
      </c>
      <c r="C2" s="143"/>
      <c r="D2" s="143"/>
      <c r="E2" s="143"/>
      <c r="F2" s="143"/>
      <c r="G2" s="143"/>
      <c r="H2" s="143"/>
      <c r="I2" s="143"/>
      <c r="J2" s="143"/>
      <c r="K2" s="143"/>
      <c r="L2" s="143"/>
      <c r="M2" s="143"/>
      <c r="N2" s="143"/>
      <c r="O2" s="143"/>
      <c r="P2" s="143"/>
      <c r="Q2" s="143"/>
      <c r="R2" s="143"/>
      <c r="S2" s="143"/>
      <c r="T2" s="143"/>
      <c r="U2" s="143"/>
      <c r="V2" s="143"/>
      <c r="W2" s="143"/>
      <c r="X2" s="144"/>
      <c r="Y2" s="33"/>
      <c r="Z2" s="33"/>
      <c r="AA2" s="33"/>
      <c r="AB2" s="33"/>
      <c r="AC2" s="33"/>
      <c r="AD2" s="33"/>
      <c r="AE2" s="33"/>
      <c r="AF2" s="33"/>
    </row>
    <row r="3" spans="2:32">
      <c r="B3" s="12"/>
      <c r="C3" s="105" t="s">
        <v>83</v>
      </c>
      <c r="D3" s="17"/>
      <c r="E3" s="17"/>
      <c r="F3" s="17"/>
      <c r="G3" s="17"/>
      <c r="H3" s="17"/>
      <c r="I3" s="17"/>
      <c r="J3" s="17"/>
      <c r="K3" s="17"/>
      <c r="L3" s="17"/>
      <c r="M3" s="17"/>
      <c r="N3" s="17"/>
      <c r="O3" s="17"/>
      <c r="P3" s="17"/>
      <c r="Q3" s="17"/>
      <c r="R3" s="17"/>
      <c r="S3" s="17"/>
      <c r="T3" s="17"/>
      <c r="U3" s="17"/>
      <c r="V3" s="17"/>
      <c r="W3" s="17"/>
      <c r="X3" s="25"/>
    </row>
    <row r="4" spans="2:32" ht="15" customHeight="1">
      <c r="B4" s="13" t="s">
        <v>18</v>
      </c>
      <c r="C4" s="55"/>
      <c r="D4" s="17"/>
      <c r="E4" s="17"/>
      <c r="F4" s="17"/>
      <c r="G4" s="17"/>
      <c r="H4" s="17"/>
      <c r="I4" s="139" t="s">
        <v>84</v>
      </c>
      <c r="J4" s="139"/>
      <c r="K4" s="139"/>
      <c r="L4" s="139"/>
      <c r="M4" s="139"/>
      <c r="N4" s="139"/>
      <c r="O4" s="139"/>
      <c r="P4" s="139"/>
      <c r="Q4" s="139"/>
      <c r="R4" s="139"/>
      <c r="S4" s="139"/>
      <c r="T4" s="139"/>
      <c r="U4" s="139"/>
      <c r="V4" s="139"/>
      <c r="W4" s="139"/>
      <c r="X4" s="25"/>
    </row>
    <row r="5" spans="2:32">
      <c r="B5" s="13" t="s">
        <v>19</v>
      </c>
      <c r="C5" s="55"/>
      <c r="D5" s="17"/>
      <c r="E5" s="17"/>
      <c r="F5" s="17"/>
      <c r="G5" s="17"/>
      <c r="H5" s="17"/>
      <c r="I5" s="91" t="s">
        <v>87</v>
      </c>
      <c r="J5" s="95"/>
      <c r="K5" s="95"/>
      <c r="L5" s="95"/>
      <c r="M5" s="95"/>
      <c r="N5" s="95"/>
      <c r="O5" s="95"/>
      <c r="P5" s="95"/>
      <c r="Q5" s="95"/>
      <c r="R5" s="95"/>
      <c r="S5" s="95"/>
      <c r="T5" s="95"/>
      <c r="U5" s="95"/>
      <c r="V5" s="95"/>
      <c r="W5" s="95"/>
      <c r="X5" s="25"/>
    </row>
    <row r="6" spans="2:32" ht="9.75" customHeight="1">
      <c r="B6" s="13"/>
      <c r="C6" s="17"/>
      <c r="D6" s="17"/>
      <c r="E6" s="17"/>
      <c r="F6" s="17"/>
      <c r="G6" s="17"/>
      <c r="H6" s="17"/>
      <c r="I6" s="95"/>
      <c r="J6" s="95"/>
      <c r="K6" s="95"/>
      <c r="L6" s="95"/>
      <c r="M6" s="95"/>
      <c r="N6" s="95"/>
      <c r="O6" s="95"/>
      <c r="P6" s="95"/>
      <c r="Q6" s="95"/>
      <c r="R6" s="95"/>
      <c r="S6" s="95"/>
      <c r="T6" s="95"/>
      <c r="U6" s="95"/>
      <c r="V6" s="95"/>
      <c r="W6" s="95"/>
      <c r="X6" s="25"/>
    </row>
    <row r="7" spans="2:32" ht="14.5" customHeight="1">
      <c r="B7" s="13" t="s">
        <v>70</v>
      </c>
      <c r="C7" s="17"/>
      <c r="D7" s="17"/>
      <c r="E7" s="17"/>
      <c r="F7" s="17"/>
      <c r="G7" s="17"/>
      <c r="H7" s="17"/>
      <c r="I7" s="91"/>
      <c r="J7" s="17"/>
      <c r="K7" s="17"/>
      <c r="L7" s="17"/>
      <c r="M7" s="17"/>
      <c r="N7" s="17"/>
      <c r="O7" s="17"/>
      <c r="P7" s="17"/>
      <c r="Q7" s="17"/>
      <c r="R7" s="17"/>
      <c r="S7" s="17"/>
      <c r="T7" s="17"/>
      <c r="U7" s="17"/>
      <c r="V7" s="17"/>
      <c r="W7" s="17"/>
      <c r="X7" s="25"/>
    </row>
    <row r="8" spans="2:32">
      <c r="B8" s="90" t="s">
        <v>85</v>
      </c>
      <c r="C8" s="55"/>
      <c r="D8" s="17"/>
      <c r="E8" s="17"/>
      <c r="F8" s="17"/>
      <c r="G8" s="17"/>
      <c r="H8" s="17"/>
      <c r="I8" s="17"/>
      <c r="J8" s="17"/>
      <c r="K8" s="17"/>
      <c r="L8" s="17"/>
      <c r="M8" s="17"/>
      <c r="N8" s="17"/>
      <c r="O8" s="17"/>
      <c r="P8" s="17"/>
      <c r="Q8" s="17"/>
      <c r="R8" s="17"/>
      <c r="S8" s="17"/>
      <c r="T8" s="17"/>
      <c r="U8" s="17"/>
      <c r="V8" s="17"/>
      <c r="W8" s="17"/>
      <c r="X8" s="25"/>
    </row>
    <row r="9" spans="2:32">
      <c r="B9" s="90" t="s">
        <v>86</v>
      </c>
      <c r="C9" s="55"/>
      <c r="D9" s="17"/>
      <c r="E9" s="17"/>
      <c r="F9" s="17"/>
      <c r="G9" s="17"/>
      <c r="H9" s="17"/>
      <c r="I9" s="92" t="s">
        <v>88</v>
      </c>
      <c r="J9" s="17"/>
      <c r="K9" s="17"/>
      <c r="L9" s="17"/>
      <c r="M9" s="17"/>
      <c r="N9" s="17"/>
      <c r="O9" s="17"/>
      <c r="P9" s="17"/>
      <c r="Q9" s="17"/>
      <c r="R9" s="17"/>
      <c r="S9" s="17"/>
      <c r="T9" s="17"/>
      <c r="U9" s="17"/>
      <c r="V9" s="17"/>
      <c r="W9" s="17"/>
      <c r="X9" s="25"/>
    </row>
    <row r="10" spans="2:32">
      <c r="B10" s="149" t="s">
        <v>89</v>
      </c>
      <c r="C10" s="55"/>
      <c r="D10" s="94" t="s">
        <v>71</v>
      </c>
      <c r="E10" s="17"/>
      <c r="F10" s="17"/>
      <c r="G10" s="17"/>
      <c r="H10" s="17"/>
      <c r="I10" s="28"/>
      <c r="J10" s="17"/>
      <c r="K10" s="17"/>
      <c r="L10" s="17"/>
      <c r="M10" s="17"/>
      <c r="N10" s="17"/>
      <c r="O10" s="17"/>
      <c r="P10" s="17"/>
      <c r="Q10" s="17"/>
      <c r="R10" s="17"/>
      <c r="S10" s="17"/>
      <c r="T10" s="17"/>
      <c r="U10" s="17"/>
      <c r="V10" s="17"/>
      <c r="W10" s="17"/>
      <c r="X10" s="25"/>
    </row>
    <row r="11" spans="2:32">
      <c r="B11" s="149"/>
      <c r="C11" s="17"/>
      <c r="D11" s="27" t="s">
        <v>23</v>
      </c>
      <c r="E11" s="47">
        <v>0</v>
      </c>
      <c r="F11" s="47">
        <v>0</v>
      </c>
      <c r="G11" s="47">
        <v>0</v>
      </c>
      <c r="H11" s="17"/>
      <c r="I11" s="17"/>
      <c r="J11" s="17"/>
      <c r="K11" s="17"/>
      <c r="L11" s="17"/>
      <c r="M11" s="17"/>
      <c r="N11" s="17"/>
      <c r="O11" s="17"/>
      <c r="P11" s="17"/>
      <c r="Q11" s="17"/>
      <c r="R11" s="17"/>
      <c r="S11" s="17"/>
      <c r="T11" s="17"/>
      <c r="U11" s="17"/>
      <c r="V11" s="17"/>
      <c r="W11" s="17"/>
      <c r="X11" s="25"/>
    </row>
    <row r="12" spans="2:32">
      <c r="B12" s="13" t="s">
        <v>24</v>
      </c>
      <c r="C12" s="89" t="str">
        <f>IF($C$5="ja",IF($W$18&lt;200,275,IF(AND(W$18&lt;400,W18&gt;199),400,IF(AND(W$18&lt;1000,W18&gt;399),600,IF($W$18&gt;999,750,0)))),IF(AND($W$18&lt;200,W18&gt;0),375,IF(AND($W$18&lt;400,W18&gt;199),550,IF(AND($W$18&lt;1000,W18&gt;399),800,IF($W$18&gt;999,1050,IF(C5="","",0))))))</f>
        <v/>
      </c>
      <c r="D12" s="27"/>
      <c r="E12" s="27"/>
      <c r="F12" s="27"/>
      <c r="G12" s="27"/>
      <c r="H12" s="17"/>
      <c r="I12" s="145" t="str">
        <f>IF(OR(D8=1,E8=1,F8=1,G8=1,L16=1,K16=1,J16=1,I16=1,H16=1,G16=1,F16=1,E16=1,D16=1,M16=1,N16=1,O16=1,P16=1,Q16=1,R16=1,S16=1,T16=1,U16=1,V16=1),"Pas op, de ingevulde gegevens van één of meer extra locatie(s) staan niet op nul en worden meegerekend. Voeg locaties weer toe in cel C8 en zet gele velden eerst op nul.","")</f>
        <v/>
      </c>
      <c r="J12" s="145"/>
      <c r="K12" s="145"/>
      <c r="L12" s="145"/>
      <c r="M12" s="145"/>
      <c r="N12" s="145"/>
      <c r="O12" s="17"/>
      <c r="P12" s="17"/>
      <c r="Q12" s="17"/>
      <c r="R12" s="17"/>
      <c r="S12" s="17"/>
      <c r="T12" s="17"/>
      <c r="U12" s="17"/>
      <c r="V12" s="17"/>
      <c r="W12" s="17"/>
      <c r="X12" s="25"/>
    </row>
    <row r="13" spans="2:32">
      <c r="B13" s="13" t="s">
        <v>25</v>
      </c>
      <c r="C13" s="89" t="str">
        <f>IF($C$5="ja",IF($W$18&lt;200,300,IF(AND(W$18&lt;400,W18&gt;199),350,IF(AND(W$18&lt;1000,W18&gt;399),400,IF(AND($W$18&gt;999,W18&lt;2500),600,IF(W18&gt;2499,750,0))))),IF(AND($W$18&lt;200,W18&gt;0),500,IF(AND($W$18&lt;400,W18&gt;199),600,IF(AND($W$18&lt;1000,W18&gt;399),700,IF(AND($W$18&gt;999,W18&lt;2500),1000,IF(W18&gt;2499,1250,IF(C5="","",0)))))))</f>
        <v/>
      </c>
      <c r="D13" s="27"/>
      <c r="E13" s="27"/>
      <c r="F13" s="27"/>
      <c r="G13" s="27"/>
      <c r="H13" s="17"/>
      <c r="I13" s="145"/>
      <c r="J13" s="145"/>
      <c r="K13" s="145"/>
      <c r="L13" s="145"/>
      <c r="M13" s="145"/>
      <c r="N13" s="145"/>
      <c r="O13" s="17"/>
      <c r="P13" s="17"/>
      <c r="Q13" s="17"/>
      <c r="R13" s="17"/>
      <c r="S13" s="17"/>
      <c r="T13" s="17"/>
      <c r="U13" s="17"/>
      <c r="V13" s="17"/>
      <c r="W13" s="17"/>
      <c r="X13" s="25"/>
    </row>
    <row r="14" spans="2:32">
      <c r="B14" s="13"/>
      <c r="C14" s="17"/>
      <c r="D14" s="27"/>
      <c r="E14" s="27"/>
      <c r="F14" s="27"/>
      <c r="G14" s="27"/>
      <c r="H14" s="17"/>
      <c r="I14" s="145"/>
      <c r="J14" s="145"/>
      <c r="K14" s="145"/>
      <c r="L14" s="145"/>
      <c r="M14" s="145"/>
      <c r="N14" s="145"/>
      <c r="O14" s="17"/>
      <c r="P14" s="17"/>
      <c r="Q14" s="17"/>
      <c r="R14" s="17"/>
      <c r="S14" s="17"/>
      <c r="T14" s="17"/>
      <c r="U14" s="17"/>
      <c r="V14" s="17"/>
      <c r="W14" s="17"/>
      <c r="X14" s="25"/>
    </row>
    <row r="15" spans="2:32">
      <c r="B15" s="12"/>
      <c r="C15" s="48" t="s">
        <v>26</v>
      </c>
      <c r="D15" s="17"/>
      <c r="E15" s="17"/>
      <c r="F15" s="17"/>
      <c r="G15" s="17"/>
      <c r="H15" s="17"/>
      <c r="I15" s="145"/>
      <c r="J15" s="145"/>
      <c r="K15" s="145"/>
      <c r="L15" s="145"/>
      <c r="M15" s="145"/>
      <c r="N15" s="145"/>
      <c r="O15" s="17"/>
      <c r="P15" s="17"/>
      <c r="Q15" s="17"/>
      <c r="R15" s="17"/>
      <c r="S15" s="17"/>
      <c r="T15" s="17"/>
      <c r="U15" s="17"/>
      <c r="V15" s="17"/>
      <c r="W15" s="17"/>
      <c r="X15" s="25"/>
    </row>
    <row r="16" spans="2:32" hidden="1">
      <c r="B16" s="14"/>
      <c r="C16" s="86" t="str">
        <f>IF(AND($C$8&lt;20,OR(C18&gt;0,C19&gt;0)),1,"")</f>
        <v/>
      </c>
      <c r="D16" s="86" t="str">
        <f>IF(AND($C$8&lt;2,OR(D18&gt;0,D19&gt;0)),1,"")</f>
        <v/>
      </c>
      <c r="E16" s="86" t="str">
        <f>IF(AND($C$8&lt;3,OR(E18&gt;0,E19&gt;0)),1,"")</f>
        <v/>
      </c>
      <c r="F16" s="86" t="str">
        <f>IF(AND($C$8&lt;4,OR(F18&gt;0,F19&gt;0)),1,"")</f>
        <v/>
      </c>
      <c r="G16" s="86" t="str">
        <f>IF(AND($C$8&lt;5,OR(G18&gt;0,G19&gt;0)),1,"")</f>
        <v/>
      </c>
      <c r="H16" s="86" t="str">
        <f>IF(AND($C$8&lt;6,OR(H18&gt;0,H19&gt;0)),1,"")</f>
        <v/>
      </c>
      <c r="I16" s="86" t="str">
        <f>IF(AND($C$8&lt;7,OR(I18&gt;0,I19&gt;0)),1,"")</f>
        <v/>
      </c>
      <c r="J16" s="86" t="str">
        <f>IF(AND($C$8&lt;8,OR(J18&gt;0,J19&gt;0)),1,"")</f>
        <v/>
      </c>
      <c r="K16" s="86" t="str">
        <f>IF(AND($C$8&lt;9,OR(K18&gt;0,K19&gt;0)),1,"")</f>
        <v/>
      </c>
      <c r="L16" s="86" t="str">
        <f>IF(AND($C$8&lt;10,OR(L18&gt;0,L19&gt;0)),1,"")</f>
        <v/>
      </c>
      <c r="M16" s="86" t="str">
        <f>IF(AND($C$8&lt;11,OR(M18&gt;0,M19&gt;0)),1,"")</f>
        <v/>
      </c>
      <c r="N16" s="86" t="str">
        <f>IF(AND($C$8&lt;12,OR(N18&gt;0,N19&gt;0)),1,"")</f>
        <v/>
      </c>
      <c r="O16" s="86" t="str">
        <f>IF(AND($C$8&lt;13,OR(O18&gt;0,O19&gt;0)),1,"")</f>
        <v/>
      </c>
      <c r="P16" s="86" t="str">
        <f>IF(AND($C$8&lt;14,OR(P18&gt;0,P19&gt;0)),1,"")</f>
        <v/>
      </c>
      <c r="Q16" s="86" t="str">
        <f>IF(AND($C$8&lt;15,OR(Q18&gt;0,Q19&gt;0)),1,"")</f>
        <v/>
      </c>
      <c r="R16" s="86" t="str">
        <f>IF(AND($C$8&lt;16,OR(R18&gt;0,R19&gt;0)),1,"")</f>
        <v/>
      </c>
      <c r="S16" s="86" t="str">
        <f>IF(AND($C$8&lt;17,OR(S18&gt;0,S19&gt;0)),1,"")</f>
        <v/>
      </c>
      <c r="T16" s="86" t="str">
        <f>IF(AND($C$8&lt;18,OR(T18&gt;0,T19&gt;0)),1,"")</f>
        <v/>
      </c>
      <c r="U16" s="86" t="str">
        <f>IF(AND($C$8&lt;19,OR(U18&gt;0,U19&gt;0)),1,"")</f>
        <v/>
      </c>
      <c r="V16" s="86" t="str">
        <f>IF(AND($C$8&lt;20,OR(V18&gt;0,V19&gt;0)),1,"")</f>
        <v/>
      </c>
      <c r="W16" s="138" t="s">
        <v>27</v>
      </c>
      <c r="X16" s="25"/>
    </row>
    <row r="17" spans="2:49">
      <c r="B17" s="13" t="s">
        <v>72</v>
      </c>
      <c r="C17" s="27" t="s">
        <v>29</v>
      </c>
      <c r="D17" s="27" t="s">
        <v>30</v>
      </c>
      <c r="E17" s="27" t="s">
        <v>31</v>
      </c>
      <c r="F17" s="27" t="s">
        <v>32</v>
      </c>
      <c r="G17" s="27" t="s">
        <v>33</v>
      </c>
      <c r="H17" s="27" t="s">
        <v>34</v>
      </c>
      <c r="I17" s="27" t="s">
        <v>35</v>
      </c>
      <c r="J17" s="27" t="s">
        <v>36</v>
      </c>
      <c r="K17" s="27" t="s">
        <v>37</v>
      </c>
      <c r="L17" s="27" t="s">
        <v>38</v>
      </c>
      <c r="M17" s="27" t="s">
        <v>39</v>
      </c>
      <c r="N17" s="27" t="s">
        <v>40</v>
      </c>
      <c r="O17" s="27" t="s">
        <v>41</v>
      </c>
      <c r="P17" s="27" t="s">
        <v>42</v>
      </c>
      <c r="Q17" s="27" t="s">
        <v>43</v>
      </c>
      <c r="R17" s="27" t="s">
        <v>44</v>
      </c>
      <c r="S17" s="27" t="s">
        <v>45</v>
      </c>
      <c r="T17" s="27" t="s">
        <v>46</v>
      </c>
      <c r="U17" s="27" t="s">
        <v>47</v>
      </c>
      <c r="V17" s="27" t="s">
        <v>48</v>
      </c>
      <c r="W17" s="138"/>
      <c r="X17" s="25"/>
    </row>
    <row r="18" spans="2:49">
      <c r="B18" s="12" t="s">
        <v>49</v>
      </c>
      <c r="C18" s="96"/>
      <c r="D18" s="98"/>
      <c r="E18" s="56"/>
      <c r="F18" s="56"/>
      <c r="G18" s="56"/>
      <c r="H18" s="56"/>
      <c r="I18" s="56"/>
      <c r="J18" s="56"/>
      <c r="K18" s="56"/>
      <c r="L18" s="56"/>
      <c r="M18" s="56"/>
      <c r="N18" s="56"/>
      <c r="O18" s="56"/>
      <c r="P18" s="56"/>
      <c r="Q18" s="56"/>
      <c r="R18" s="56"/>
      <c r="S18" s="56"/>
      <c r="T18" s="56"/>
      <c r="U18" s="56"/>
      <c r="V18" s="56"/>
      <c r="W18" s="17">
        <f>SUM(C18:V18)</f>
        <v>0</v>
      </c>
      <c r="X18" s="25"/>
    </row>
    <row r="19" spans="2:49">
      <c r="B19" s="12" t="s">
        <v>73</v>
      </c>
      <c r="C19" s="97"/>
      <c r="D19" s="57"/>
      <c r="E19" s="57"/>
      <c r="F19" s="57"/>
      <c r="G19" s="57"/>
      <c r="H19" s="56"/>
      <c r="I19" s="56"/>
      <c r="J19" s="56"/>
      <c r="K19" s="56"/>
      <c r="L19" s="56"/>
      <c r="M19" s="56"/>
      <c r="N19" s="57"/>
      <c r="O19" s="57"/>
      <c r="P19" s="57"/>
      <c r="Q19" s="57"/>
      <c r="R19" s="57"/>
      <c r="S19" s="57"/>
      <c r="T19" s="57"/>
      <c r="U19" s="57"/>
      <c r="V19" s="57"/>
      <c r="W19" s="17"/>
      <c r="X19" s="25"/>
    </row>
    <row r="20" spans="2:49" ht="9.75" customHeight="1">
      <c r="B20" s="12"/>
      <c r="C20" s="17"/>
      <c r="D20" s="27"/>
      <c r="E20" s="27"/>
      <c r="F20" s="27"/>
      <c r="G20" s="27"/>
      <c r="H20" s="27"/>
      <c r="I20" s="27"/>
      <c r="J20" s="27"/>
      <c r="K20" s="27"/>
      <c r="L20" s="27"/>
      <c r="M20" s="27"/>
      <c r="N20" s="27"/>
      <c r="O20" s="27"/>
      <c r="P20" s="27"/>
      <c r="Q20" s="27"/>
      <c r="R20" s="27"/>
      <c r="S20" s="27"/>
      <c r="T20" s="27"/>
      <c r="U20" s="27"/>
      <c r="V20" s="27"/>
      <c r="W20" s="17"/>
      <c r="X20" s="25"/>
    </row>
    <row r="21" spans="2:49" hidden="1">
      <c r="B21" s="14" t="s">
        <v>74</v>
      </c>
      <c r="C21" s="18">
        <f>IF(C18&gt;30,1,IF(C18&gt;0,0.5,0))</f>
        <v>0</v>
      </c>
      <c r="D21" s="18">
        <f>IF(D18&gt;30,1,IF(D18&gt;0,0.5,0))</f>
        <v>0</v>
      </c>
      <c r="E21" s="18">
        <f t="shared" ref="E21:V21" si="0">IF(E18&gt;30,1,IF(E18&gt;0,0.5,0))</f>
        <v>0</v>
      </c>
      <c r="F21" s="18">
        <f t="shared" si="0"/>
        <v>0</v>
      </c>
      <c r="G21" s="18">
        <f t="shared" si="0"/>
        <v>0</v>
      </c>
      <c r="H21" s="18">
        <f t="shared" si="0"/>
        <v>0</v>
      </c>
      <c r="I21" s="18">
        <f t="shared" si="0"/>
        <v>0</v>
      </c>
      <c r="J21" s="18">
        <f t="shared" si="0"/>
        <v>0</v>
      </c>
      <c r="K21" s="18">
        <f t="shared" si="0"/>
        <v>0</v>
      </c>
      <c r="L21" s="18">
        <f t="shared" si="0"/>
        <v>0</v>
      </c>
      <c r="M21" s="18">
        <f t="shared" si="0"/>
        <v>0</v>
      </c>
      <c r="N21" s="18">
        <f t="shared" si="0"/>
        <v>0</v>
      </c>
      <c r="O21" s="18">
        <f t="shared" si="0"/>
        <v>0</v>
      </c>
      <c r="P21" s="18">
        <f t="shared" si="0"/>
        <v>0</v>
      </c>
      <c r="Q21" s="18">
        <f t="shared" si="0"/>
        <v>0</v>
      </c>
      <c r="R21" s="18">
        <f t="shared" si="0"/>
        <v>0</v>
      </c>
      <c r="S21" s="18">
        <f t="shared" si="0"/>
        <v>0</v>
      </c>
      <c r="T21" s="18">
        <f t="shared" si="0"/>
        <v>0</v>
      </c>
      <c r="U21" s="18">
        <f t="shared" si="0"/>
        <v>0</v>
      </c>
      <c r="V21" s="18">
        <f t="shared" si="0"/>
        <v>0</v>
      </c>
      <c r="W21" s="17"/>
      <c r="X21" s="25"/>
    </row>
    <row r="22" spans="2:49" hidden="1">
      <c r="B22" s="14" t="s">
        <v>75</v>
      </c>
      <c r="C22" s="93">
        <f>IF(C18&gt;0,0,IF(C19="ja",1,IF(C19="nee",0.5,0)))</f>
        <v>0</v>
      </c>
      <c r="D22" s="93">
        <f t="shared" ref="D22:V22" si="1">IF(D18&gt;0,0,IF(D19="ja",1,IF(D19="nee",0.5,0)))</f>
        <v>0</v>
      </c>
      <c r="E22" s="93">
        <f t="shared" si="1"/>
        <v>0</v>
      </c>
      <c r="F22" s="93">
        <f t="shared" si="1"/>
        <v>0</v>
      </c>
      <c r="G22" s="93">
        <f t="shared" si="1"/>
        <v>0</v>
      </c>
      <c r="H22" s="93">
        <f t="shared" si="1"/>
        <v>0</v>
      </c>
      <c r="I22" s="93">
        <f t="shared" si="1"/>
        <v>0</v>
      </c>
      <c r="J22" s="93">
        <f t="shared" si="1"/>
        <v>0</v>
      </c>
      <c r="K22" s="93">
        <f t="shared" si="1"/>
        <v>0</v>
      </c>
      <c r="L22" s="93">
        <f t="shared" si="1"/>
        <v>0</v>
      </c>
      <c r="M22" s="93">
        <f t="shared" si="1"/>
        <v>0</v>
      </c>
      <c r="N22" s="93">
        <f t="shared" si="1"/>
        <v>0</v>
      </c>
      <c r="O22" s="93">
        <f t="shared" si="1"/>
        <v>0</v>
      </c>
      <c r="P22" s="93">
        <f t="shared" si="1"/>
        <v>0</v>
      </c>
      <c r="Q22" s="93">
        <f t="shared" si="1"/>
        <v>0</v>
      </c>
      <c r="R22" s="93">
        <f t="shared" si="1"/>
        <v>0</v>
      </c>
      <c r="S22" s="93">
        <f t="shared" si="1"/>
        <v>0</v>
      </c>
      <c r="T22" s="93">
        <f t="shared" si="1"/>
        <v>0</v>
      </c>
      <c r="U22" s="93">
        <f t="shared" si="1"/>
        <v>0</v>
      </c>
      <c r="V22" s="93">
        <f t="shared" si="1"/>
        <v>0</v>
      </c>
      <c r="W22" s="17"/>
      <c r="X22" s="25"/>
    </row>
    <row r="23" spans="2:49" hidden="1">
      <c r="B23" s="14" t="s">
        <v>76</v>
      </c>
      <c r="C23" s="93">
        <f>IF(C9=1,0.2,IF(C9=2,0.4,IF(C9=3,0.6,IF(C9=4,0.8,IF(C9&gt;4,1,0)))))</f>
        <v>0</v>
      </c>
      <c r="D23" s="93"/>
      <c r="E23" s="93"/>
      <c r="F23" s="93"/>
      <c r="G23" s="93"/>
      <c r="H23" s="93"/>
      <c r="I23" s="93"/>
      <c r="J23" s="93"/>
      <c r="K23" s="93"/>
      <c r="L23" s="93"/>
      <c r="M23" s="93"/>
      <c r="N23" s="93"/>
      <c r="O23" s="93"/>
      <c r="P23" s="93"/>
      <c r="Q23" s="93"/>
      <c r="R23" s="93"/>
      <c r="S23" s="93"/>
      <c r="T23" s="93"/>
      <c r="U23" s="93"/>
      <c r="V23" s="93"/>
      <c r="W23" s="17"/>
      <c r="X23" s="25"/>
    </row>
    <row r="24" spans="2:49" ht="25.5" customHeight="1">
      <c r="B24" s="13" t="s">
        <v>53</v>
      </c>
      <c r="C24" s="49">
        <f>SUM(C21:V23)</f>
        <v>0</v>
      </c>
      <c r="D24" s="17"/>
      <c r="E24" s="17"/>
      <c r="F24" s="17"/>
      <c r="G24" s="17"/>
      <c r="H24" s="17"/>
      <c r="I24" s="17"/>
      <c r="J24" s="17"/>
      <c r="K24" s="17"/>
      <c r="L24" s="17"/>
      <c r="M24" s="17"/>
      <c r="N24" s="17"/>
      <c r="O24" s="17"/>
      <c r="P24" s="17"/>
      <c r="Q24" s="17"/>
      <c r="R24" s="17"/>
      <c r="S24" s="17"/>
      <c r="T24" s="17"/>
      <c r="U24" s="17"/>
      <c r="V24" s="17"/>
      <c r="W24" s="17"/>
      <c r="X24" s="25"/>
    </row>
    <row r="25" spans="2:49">
      <c r="B25" s="12"/>
      <c r="C25" s="17"/>
      <c r="D25" s="17"/>
      <c r="E25" s="130" t="s">
        <v>54</v>
      </c>
      <c r="F25" s="131"/>
      <c r="G25" s="17"/>
      <c r="H25" s="134" t="s">
        <v>55</v>
      </c>
      <c r="I25" s="135"/>
      <c r="J25" s="17"/>
      <c r="K25" s="28" t="s">
        <v>56</v>
      </c>
      <c r="L25" s="17"/>
      <c r="M25" s="17"/>
      <c r="N25" s="17"/>
      <c r="O25" s="17"/>
      <c r="P25" s="17"/>
      <c r="Q25" s="17"/>
      <c r="R25" s="17"/>
      <c r="S25" s="17"/>
      <c r="T25" s="17"/>
      <c r="U25" s="17"/>
      <c r="V25" s="17"/>
      <c r="W25" s="17"/>
      <c r="X25" s="25"/>
      <c r="AG25" s="6"/>
      <c r="AH25" s="6"/>
      <c r="AI25" s="6"/>
      <c r="AJ25" s="6"/>
      <c r="AK25" s="6"/>
      <c r="AL25" s="6"/>
      <c r="AM25" s="6"/>
      <c r="AN25" s="6"/>
      <c r="AO25" s="6"/>
      <c r="AP25" s="6"/>
      <c r="AQ25" s="6"/>
      <c r="AR25" s="6"/>
      <c r="AS25" s="6"/>
      <c r="AT25" s="6"/>
      <c r="AU25" s="6"/>
      <c r="AV25" s="6"/>
      <c r="AW25" s="6"/>
    </row>
    <row r="26" spans="2:49">
      <c r="B26" s="12"/>
      <c r="C26" s="17"/>
      <c r="D26" s="17"/>
      <c r="E26" s="132"/>
      <c r="F26" s="133"/>
      <c r="G26" s="17"/>
      <c r="H26" s="136"/>
      <c r="I26" s="137"/>
      <c r="J26" s="17"/>
      <c r="K26" s="28" t="s">
        <v>57</v>
      </c>
      <c r="L26" s="17"/>
      <c r="M26" s="17"/>
      <c r="N26" s="17"/>
      <c r="O26" s="17"/>
      <c r="P26" s="17"/>
      <c r="Q26" s="17"/>
      <c r="R26" s="17"/>
      <c r="S26" s="17"/>
      <c r="T26" s="17"/>
      <c r="U26" s="17"/>
      <c r="V26" s="17"/>
      <c r="W26" s="17"/>
      <c r="X26" s="25"/>
      <c r="AG26" s="6"/>
      <c r="AH26" s="6"/>
      <c r="AI26" s="6"/>
      <c r="AJ26" s="6"/>
      <c r="AK26" s="6"/>
      <c r="AL26" s="6"/>
      <c r="AM26" s="6"/>
      <c r="AN26" s="6"/>
      <c r="AO26" s="6"/>
      <c r="AP26" s="6"/>
      <c r="AQ26" s="6"/>
      <c r="AR26" s="6"/>
      <c r="AS26" s="6"/>
      <c r="AT26" s="6"/>
      <c r="AU26" s="6"/>
      <c r="AV26" s="6"/>
      <c r="AW26" s="6"/>
    </row>
    <row r="27" spans="2:49">
      <c r="B27" s="51" t="s">
        <v>58</v>
      </c>
      <c r="C27" s="52" t="s">
        <v>59</v>
      </c>
      <c r="D27" s="53"/>
      <c r="E27" s="43" t="s">
        <v>60</v>
      </c>
      <c r="F27" s="39" t="s">
        <v>61</v>
      </c>
      <c r="G27" s="53"/>
      <c r="H27" s="7" t="s">
        <v>60</v>
      </c>
      <c r="I27" s="8" t="s">
        <v>61</v>
      </c>
      <c r="J27" s="17"/>
      <c r="K27" s="28" t="s">
        <v>62</v>
      </c>
      <c r="L27" s="17"/>
      <c r="M27" s="17"/>
      <c r="N27" s="17"/>
      <c r="O27" s="17"/>
      <c r="P27" s="17"/>
      <c r="Q27" s="17"/>
      <c r="R27" s="17"/>
      <c r="S27" s="17"/>
      <c r="T27" s="17"/>
      <c r="U27" s="17"/>
      <c r="V27" s="17"/>
      <c r="W27" s="17"/>
      <c r="X27" s="25"/>
      <c r="AG27" s="6"/>
      <c r="AH27" s="6"/>
      <c r="AI27" s="6"/>
      <c r="AJ27" s="6"/>
      <c r="AK27" s="6"/>
      <c r="AL27" s="6"/>
      <c r="AM27" s="6"/>
      <c r="AN27" s="6"/>
      <c r="AO27" s="6"/>
      <c r="AP27" s="6"/>
      <c r="AQ27" s="6"/>
      <c r="AR27" s="6"/>
      <c r="AS27" s="6"/>
      <c r="AT27" s="6"/>
      <c r="AU27" s="6"/>
      <c r="AV27" s="6"/>
      <c r="AW27" s="6"/>
    </row>
    <row r="28" spans="2:49">
      <c r="B28" s="13" t="s">
        <v>63</v>
      </c>
      <c r="C28" s="19">
        <f>ROUNDUP(SQRT(C24),0)</f>
        <v>0</v>
      </c>
      <c r="D28" s="17"/>
      <c r="E28" s="44">
        <f>C28*16</f>
        <v>0</v>
      </c>
      <c r="F28" s="40">
        <f>E28*155</f>
        <v>0</v>
      </c>
      <c r="G28" s="17"/>
      <c r="H28" s="37">
        <f>C28*18</f>
        <v>0</v>
      </c>
      <c r="I28" s="9">
        <f>H28*155</f>
        <v>0</v>
      </c>
      <c r="J28" s="17"/>
      <c r="K28" s="60" t="s">
        <v>64</v>
      </c>
      <c r="L28" s="17"/>
      <c r="M28" s="17"/>
      <c r="N28" s="17"/>
      <c r="O28" s="17"/>
      <c r="P28" s="17"/>
      <c r="Q28" s="17"/>
      <c r="R28" s="17"/>
      <c r="S28" s="17"/>
      <c r="T28" s="17"/>
      <c r="U28" s="17"/>
      <c r="V28" s="17"/>
      <c r="W28" s="17"/>
      <c r="X28" s="25"/>
      <c r="AG28" s="34"/>
      <c r="AH28" s="34"/>
      <c r="AI28" s="34"/>
      <c r="AJ28" s="6"/>
      <c r="AK28" s="34"/>
      <c r="AL28" s="34"/>
      <c r="AM28" s="34"/>
      <c r="AN28" s="34"/>
      <c r="AO28" s="34"/>
      <c r="AP28" s="6"/>
      <c r="AQ28" s="34"/>
      <c r="AR28" s="34"/>
      <c r="AS28" s="34"/>
      <c r="AT28" s="34"/>
      <c r="AU28" s="34"/>
      <c r="AV28" s="6"/>
      <c r="AW28" s="6"/>
    </row>
    <row r="29" spans="2:49">
      <c r="B29" s="13" t="s">
        <v>65</v>
      </c>
      <c r="C29" s="19">
        <f>ROUNDUP((0.6*(SQRT(C24))),0)</f>
        <v>0</v>
      </c>
      <c r="D29" s="17"/>
      <c r="E29" s="44">
        <f>C29*8</f>
        <v>0</v>
      </c>
      <c r="F29" s="40">
        <f>E29*155</f>
        <v>0</v>
      </c>
      <c r="G29" s="17"/>
      <c r="H29" s="38">
        <f>C29*9</f>
        <v>0</v>
      </c>
      <c r="I29" s="9">
        <f>H29*155</f>
        <v>0</v>
      </c>
      <c r="J29" s="17"/>
      <c r="K29" s="17"/>
      <c r="L29" s="17"/>
      <c r="M29" s="17"/>
      <c r="N29" s="17"/>
      <c r="O29" s="17"/>
      <c r="P29" s="17"/>
      <c r="Q29" s="17"/>
      <c r="R29" s="17"/>
      <c r="S29" s="17"/>
      <c r="T29" s="17"/>
      <c r="U29" s="17"/>
      <c r="V29" s="17"/>
      <c r="W29" s="17"/>
      <c r="X29" s="25"/>
      <c r="AG29" s="34"/>
      <c r="AH29" s="34"/>
      <c r="AI29" s="34"/>
      <c r="AJ29" s="6"/>
      <c r="AK29" s="34"/>
      <c r="AL29" s="34"/>
      <c r="AM29" s="34"/>
      <c r="AN29" s="34"/>
      <c r="AO29" s="34"/>
      <c r="AP29" s="6"/>
      <c r="AQ29" s="34"/>
      <c r="AR29" s="34"/>
      <c r="AS29" s="34"/>
      <c r="AT29" s="34"/>
      <c r="AU29" s="34"/>
      <c r="AV29" s="6"/>
      <c r="AW29" s="6"/>
    </row>
    <row r="30" spans="2:49" ht="15" customHeight="1">
      <c r="B30" s="13" t="s">
        <v>66</v>
      </c>
      <c r="C30" s="20">
        <f>ROUNDUP((0.6*(SQRT(C24))),0)</f>
        <v>0</v>
      </c>
      <c r="D30" s="17"/>
      <c r="E30" s="44">
        <f>C30*8</f>
        <v>0</v>
      </c>
      <c r="F30" s="40">
        <f>E30*155</f>
        <v>0</v>
      </c>
      <c r="G30" s="17"/>
      <c r="H30" s="38">
        <f>C30*9</f>
        <v>0</v>
      </c>
      <c r="I30" s="9">
        <f>H30*155</f>
        <v>0</v>
      </c>
      <c r="J30" s="17"/>
      <c r="K30" s="141" t="s">
        <v>77</v>
      </c>
      <c r="L30" s="141"/>
      <c r="M30" s="141"/>
      <c r="N30" s="141"/>
      <c r="O30" s="141"/>
      <c r="P30" s="141"/>
      <c r="Q30" s="141"/>
      <c r="R30" s="141"/>
      <c r="S30" s="141"/>
      <c r="T30" s="17"/>
      <c r="U30" s="17"/>
      <c r="V30" s="17"/>
      <c r="W30" s="17"/>
      <c r="X30" s="25"/>
      <c r="AG30" s="34"/>
      <c r="AH30" s="34"/>
      <c r="AI30" s="34"/>
      <c r="AJ30" s="6"/>
      <c r="AK30" s="34"/>
      <c r="AL30" s="34"/>
      <c r="AM30" s="34"/>
      <c r="AN30" s="34"/>
      <c r="AO30" s="34"/>
      <c r="AP30" s="6"/>
      <c r="AQ30" s="34"/>
      <c r="AR30" s="34"/>
      <c r="AS30" s="34"/>
      <c r="AT30" s="34"/>
      <c r="AU30" s="34"/>
      <c r="AV30" s="6"/>
      <c r="AW30" s="6"/>
    </row>
    <row r="31" spans="2:49">
      <c r="B31" s="13" t="s">
        <v>67</v>
      </c>
      <c r="C31" s="19">
        <f>SUM(C28:C30)</f>
        <v>0</v>
      </c>
      <c r="D31" s="17"/>
      <c r="E31" s="45"/>
      <c r="F31" s="41">
        <f>C31*67.5</f>
        <v>0</v>
      </c>
      <c r="G31" s="18"/>
      <c r="H31" s="10"/>
      <c r="I31" s="11">
        <f>C31*67.5</f>
        <v>0</v>
      </c>
      <c r="J31" s="18"/>
      <c r="K31" s="141"/>
      <c r="L31" s="141"/>
      <c r="M31" s="141"/>
      <c r="N31" s="141"/>
      <c r="O31" s="141"/>
      <c r="P31" s="141"/>
      <c r="Q31" s="141"/>
      <c r="R31" s="141"/>
      <c r="S31" s="141"/>
      <c r="T31" s="18"/>
      <c r="U31" s="18"/>
      <c r="V31" s="18"/>
      <c r="W31" s="18"/>
      <c r="X31" s="26"/>
      <c r="Y31" s="6"/>
      <c r="Z31" s="6"/>
      <c r="AA31" s="6"/>
      <c r="AB31" s="6"/>
      <c r="AC31" s="6"/>
      <c r="AD31" s="6"/>
      <c r="AE31" s="6"/>
      <c r="AF31" s="6"/>
    </row>
    <row r="32" spans="2:49">
      <c r="B32" s="15" t="s">
        <v>24</v>
      </c>
      <c r="C32" s="19">
        <f>IF(C4="ja",1,0)</f>
        <v>0</v>
      </c>
      <c r="D32" s="18"/>
      <c r="E32" s="45"/>
      <c r="F32" s="41">
        <f>SUM(C12:G12)*C32</f>
        <v>0</v>
      </c>
      <c r="G32" s="18"/>
      <c r="H32" s="10"/>
      <c r="I32" s="11">
        <f>SUM(C12:G12)*C32</f>
        <v>0</v>
      </c>
      <c r="J32" s="18"/>
      <c r="K32" s="141"/>
      <c r="L32" s="141"/>
      <c r="M32" s="141"/>
      <c r="N32" s="141"/>
      <c r="O32" s="141"/>
      <c r="P32" s="141"/>
      <c r="Q32" s="141"/>
      <c r="R32" s="141"/>
      <c r="S32" s="141"/>
      <c r="T32" s="18"/>
      <c r="U32" s="18"/>
      <c r="V32" s="18"/>
      <c r="W32" s="18"/>
      <c r="X32" s="26"/>
      <c r="Y32" s="6"/>
      <c r="Z32" s="6"/>
      <c r="AA32" s="6"/>
      <c r="AB32" s="6"/>
      <c r="AC32" s="6"/>
      <c r="AD32" s="6"/>
      <c r="AE32" s="6"/>
      <c r="AF32" s="6"/>
    </row>
    <row r="33" spans="2:32">
      <c r="B33" s="15" t="s">
        <v>68</v>
      </c>
      <c r="C33" s="19">
        <v>3</v>
      </c>
      <c r="D33" s="18"/>
      <c r="E33" s="45"/>
      <c r="F33" s="41">
        <f>SUM(C13:G13)*C33</f>
        <v>0</v>
      </c>
      <c r="G33" s="18"/>
      <c r="H33" s="10"/>
      <c r="I33" s="11">
        <f>SUM(C13:G13)*C33</f>
        <v>0</v>
      </c>
      <c r="J33" s="18"/>
      <c r="K33" s="141"/>
      <c r="L33" s="141"/>
      <c r="M33" s="141"/>
      <c r="N33" s="141"/>
      <c r="O33" s="141"/>
      <c r="P33" s="141"/>
      <c r="Q33" s="141"/>
      <c r="R33" s="141"/>
      <c r="S33" s="141"/>
      <c r="T33" s="18"/>
      <c r="U33" s="18"/>
      <c r="V33" s="18"/>
      <c r="W33" s="18"/>
      <c r="X33" s="26"/>
      <c r="Y33" s="6"/>
      <c r="Z33" s="6"/>
      <c r="AA33" s="6"/>
      <c r="AB33" s="6"/>
      <c r="AC33" s="6"/>
      <c r="AD33" s="6"/>
      <c r="AE33" s="6"/>
      <c r="AF33" s="6"/>
    </row>
    <row r="34" spans="2:32" ht="15" thickBot="1">
      <c r="B34" s="14"/>
      <c r="C34" s="21"/>
      <c r="D34" s="18"/>
      <c r="E34" s="46" t="s">
        <v>69</v>
      </c>
      <c r="F34" s="42">
        <f>SUM(F28:F33)</f>
        <v>0</v>
      </c>
      <c r="G34" s="18"/>
      <c r="H34" s="36" t="s">
        <v>69</v>
      </c>
      <c r="I34" s="35">
        <f>SUM(I28:I33)</f>
        <v>0</v>
      </c>
      <c r="J34" s="18"/>
      <c r="K34" s="18"/>
      <c r="L34" s="18"/>
      <c r="M34" s="18"/>
      <c r="N34" s="18"/>
      <c r="O34" s="18"/>
      <c r="P34" s="18"/>
      <c r="Q34" s="18"/>
      <c r="R34" s="18"/>
      <c r="S34" s="18"/>
      <c r="T34" s="18"/>
      <c r="U34" s="18"/>
      <c r="V34" s="18"/>
      <c r="W34" s="18"/>
      <c r="X34" s="26"/>
      <c r="Y34" s="6"/>
      <c r="Z34" s="6"/>
      <c r="AA34" s="6"/>
      <c r="AB34" s="6"/>
      <c r="AC34" s="6"/>
      <c r="AD34" s="6"/>
      <c r="AE34" s="6"/>
      <c r="AF34" s="6"/>
    </row>
    <row r="35" spans="2:32" ht="8.25" customHeight="1" thickBot="1">
      <c r="B35" s="16"/>
      <c r="C35" s="22"/>
      <c r="D35" s="23"/>
      <c r="E35" s="23"/>
      <c r="F35" s="23"/>
      <c r="G35" s="23"/>
      <c r="H35" s="23"/>
      <c r="I35" s="23"/>
      <c r="J35" s="23"/>
      <c r="K35" s="23"/>
      <c r="L35" s="23"/>
      <c r="M35" s="23"/>
      <c r="N35" s="23"/>
      <c r="O35" s="23"/>
      <c r="P35" s="23"/>
      <c r="Q35" s="23"/>
      <c r="R35" s="23"/>
      <c r="S35" s="23"/>
      <c r="T35" s="23"/>
      <c r="U35" s="23"/>
      <c r="V35" s="23"/>
      <c r="W35" s="23"/>
      <c r="X35" s="24"/>
      <c r="Y35" s="6"/>
      <c r="Z35" s="6"/>
      <c r="AA35" s="6"/>
      <c r="AB35" s="6"/>
      <c r="AC35" s="6"/>
      <c r="AD35" s="6"/>
      <c r="AE35" s="6"/>
      <c r="AF35" s="6"/>
    </row>
    <row r="36" spans="2:32">
      <c r="C36" s="30"/>
    </row>
    <row r="37" spans="2:32">
      <c r="C37" s="30"/>
    </row>
    <row r="38" spans="2:32">
      <c r="C38" s="30"/>
    </row>
    <row r="39" spans="2:32">
      <c r="C39" s="30"/>
      <c r="E39" s="30"/>
    </row>
    <row r="40" spans="2:32">
      <c r="C40" s="30"/>
    </row>
    <row r="41" spans="2:32" ht="18.5">
      <c r="B41" s="31"/>
      <c r="C41" s="32"/>
    </row>
  </sheetData>
  <sheetProtection algorithmName="SHA-512" hashValue="D8TGU5irBCLg/c/n4HbSsI3uJSDvUcvOGeqs17J9N1Eh5vlfXiDOlLExQKfUWLDMAFJBQKdeURi6SV93sipaww==" saltValue="Y/WBHE9+k3CfmWcXXNFO7Q==" spinCount="100000" sheet="1" objects="1" scenarios="1"/>
  <mergeCells count="8">
    <mergeCell ref="I4:W4"/>
    <mergeCell ref="K30:S33"/>
    <mergeCell ref="B2:X2"/>
    <mergeCell ref="I12:N15"/>
    <mergeCell ref="W16:W17"/>
    <mergeCell ref="E25:F26"/>
    <mergeCell ref="H25:I26"/>
    <mergeCell ref="B10:B11"/>
  </mergeCells>
  <conditionalFormatting sqref="B17:B23 C21:V21">
    <cfRule type="expression" dxfId="109" priority="59">
      <formula>IF($C$8=0,1,0)</formula>
    </cfRule>
  </conditionalFormatting>
  <conditionalFormatting sqref="C17">
    <cfRule type="expression" dxfId="108" priority="60">
      <formula>IF($C$8&gt;0,1,0)</formula>
    </cfRule>
  </conditionalFormatting>
  <conditionalFormatting sqref="C18:C19">
    <cfRule type="expression" dxfId="107" priority="61">
      <formula>IF($C$8=0,1,0)</formula>
    </cfRule>
    <cfRule type="expression" dxfId="106" priority="69">
      <formula>IF($C$8&gt;0,1,0)</formula>
    </cfRule>
  </conditionalFormatting>
  <conditionalFormatting sqref="C18:V19">
    <cfRule type="notContainsBlanks" dxfId="105" priority="10">
      <formula>LEN(TRIM(C18))&gt;0</formula>
    </cfRule>
  </conditionalFormatting>
  <conditionalFormatting sqref="C22:V23">
    <cfRule type="expression" dxfId="104" priority="54">
      <formula>IF($C$8&gt;1,1,0)</formula>
    </cfRule>
  </conditionalFormatting>
  <conditionalFormatting sqref="D10">
    <cfRule type="expression" dxfId="103" priority="9">
      <formula>$C$10&gt;0</formula>
    </cfRule>
  </conditionalFormatting>
  <conditionalFormatting sqref="D11:D14">
    <cfRule type="expression" dxfId="102" priority="68">
      <formula>IF($C$7&gt;1,1,0)</formula>
    </cfRule>
  </conditionalFormatting>
  <conditionalFormatting sqref="D17">
    <cfRule type="expression" dxfId="101" priority="56">
      <formula>IF($C$8&gt;1,1,0)</formula>
    </cfRule>
  </conditionalFormatting>
  <conditionalFormatting sqref="D18">
    <cfRule type="expression" dxfId="100" priority="11">
      <formula>IF($C$8&gt;1,1,0)</formula>
    </cfRule>
    <cfRule type="expression" dxfId="99" priority="18">
      <formula>IF($C$8&gt;2,1,0)</formula>
    </cfRule>
  </conditionalFormatting>
  <conditionalFormatting sqref="D19">
    <cfRule type="expression" dxfId="98" priority="12">
      <formula>IF($C$8&gt;1,1,0)</formula>
    </cfRule>
    <cfRule type="expression" dxfId="97" priority="14">
      <formula>IF($C$8=0,1,0)</formula>
    </cfRule>
  </conditionalFormatting>
  <conditionalFormatting sqref="E11">
    <cfRule type="expression" dxfId="96" priority="67">
      <formula>IF($C$7&gt;2,1,0)</formula>
    </cfRule>
  </conditionalFormatting>
  <conditionalFormatting sqref="E12:E14">
    <cfRule type="expression" dxfId="95" priority="66">
      <formula>IF($C$7&gt;2,1,0)</formula>
    </cfRule>
  </conditionalFormatting>
  <conditionalFormatting sqref="E17">
    <cfRule type="expression" dxfId="94" priority="53">
      <formula>IF($C$8&gt;2,1,0)</formula>
    </cfRule>
  </conditionalFormatting>
  <conditionalFormatting sqref="E18:E19">
    <cfRule type="expression" dxfId="93" priority="55">
      <formula>IF($C$8&gt;2,1,0)</formula>
    </cfRule>
  </conditionalFormatting>
  <conditionalFormatting sqref="F11">
    <cfRule type="expression" dxfId="92" priority="65">
      <formula>IF($C$7&gt;3,1,0)</formula>
    </cfRule>
  </conditionalFormatting>
  <conditionalFormatting sqref="F12:F14">
    <cfRule type="expression" dxfId="91" priority="64">
      <formula>IF($C$7&gt;3,1,0)</formula>
    </cfRule>
  </conditionalFormatting>
  <conditionalFormatting sqref="F17">
    <cfRule type="expression" dxfId="90" priority="51">
      <formula>IF($C$8&gt;3,1,0)</formula>
    </cfRule>
  </conditionalFormatting>
  <conditionalFormatting sqref="F18:F19">
    <cfRule type="expression" dxfId="89" priority="52">
      <formula>IF($C$8&gt;3,1,0)</formula>
    </cfRule>
  </conditionalFormatting>
  <conditionalFormatting sqref="G11">
    <cfRule type="expression" dxfId="88" priority="63">
      <formula>IF($C$7&gt;4,1,0)</formula>
    </cfRule>
  </conditionalFormatting>
  <conditionalFormatting sqref="G12:G14">
    <cfRule type="expression" dxfId="87" priority="62">
      <formula>IF($C$7&gt;4,1,0)</formula>
    </cfRule>
  </conditionalFormatting>
  <conditionalFormatting sqref="G17">
    <cfRule type="expression" dxfId="86" priority="49">
      <formula>IF($C$8&gt;4,1,0)</formula>
    </cfRule>
  </conditionalFormatting>
  <conditionalFormatting sqref="G18:G19">
    <cfRule type="expression" dxfId="85" priority="50">
      <formula>IF($C$8&gt;4,1,0)</formula>
    </cfRule>
  </conditionalFormatting>
  <conditionalFormatting sqref="H17">
    <cfRule type="expression" dxfId="84" priority="47">
      <formula>IF($C$8&gt;5,1,0)</formula>
    </cfRule>
  </conditionalFormatting>
  <conditionalFormatting sqref="H18:H19">
    <cfRule type="expression" dxfId="83" priority="48">
      <formula>IF($C$8&gt;5,1,0)</formula>
    </cfRule>
  </conditionalFormatting>
  <conditionalFormatting sqref="I17">
    <cfRule type="expression" dxfId="82" priority="31">
      <formula>IF($C$8&gt;6,1,0)</formula>
    </cfRule>
  </conditionalFormatting>
  <conditionalFormatting sqref="I18:I19">
    <cfRule type="expression" dxfId="81" priority="32">
      <formula>IF($C$8&gt;6,1,0)</formula>
    </cfRule>
  </conditionalFormatting>
  <conditionalFormatting sqref="J17">
    <cfRule type="expression" dxfId="80" priority="29">
      <formula>IF($C$8&gt;7,1,0)</formula>
    </cfRule>
  </conditionalFormatting>
  <conditionalFormatting sqref="J18:J19">
    <cfRule type="expression" dxfId="79" priority="30">
      <formula>IF($C$8&gt;7,1,0)</formula>
    </cfRule>
  </conditionalFormatting>
  <conditionalFormatting sqref="K17">
    <cfRule type="expression" dxfId="78" priority="27">
      <formula>IF($C$8&gt;8,1,0)</formula>
    </cfRule>
  </conditionalFormatting>
  <conditionalFormatting sqref="K18:K19">
    <cfRule type="expression" dxfId="77" priority="28">
      <formula>IF($C$8&gt;8,1,0)</formula>
    </cfRule>
  </conditionalFormatting>
  <conditionalFormatting sqref="K30:S33">
    <cfRule type="expression" dxfId="76" priority="1">
      <formula>OR(C19="ja",D19="ja",E19="ja",F19="ja",G19="ja",H19="ja",I19="ja",J19="ja",K19="ja",L19="ja",M19="ja",N19="ja",O19="ja",P19="ja",Q19="ja",R19="ja",S19="ja",T19="ja",U19="ja",V19="ja")</formula>
    </cfRule>
    <cfRule type="expression" dxfId="75" priority="2">
      <formula>AND(ISBLANK($C$19),ISBLANK($C$18))</formula>
    </cfRule>
    <cfRule type="expression" dxfId="74" priority="3">
      <formula>MAX(C18:V18)&lt;=30</formula>
    </cfRule>
  </conditionalFormatting>
  <conditionalFormatting sqref="L17">
    <cfRule type="expression" dxfId="73" priority="25">
      <formula>IF($C$8&gt;9,1,0)</formula>
    </cfRule>
  </conditionalFormatting>
  <conditionalFormatting sqref="L18:L19">
    <cfRule type="expression" dxfId="72" priority="26">
      <formula>IF($C$8&gt;9,1,0)</formula>
    </cfRule>
  </conditionalFormatting>
  <conditionalFormatting sqref="M17">
    <cfRule type="expression" dxfId="71" priority="23">
      <formula>IF($C$8&gt;10,1,0)</formula>
    </cfRule>
  </conditionalFormatting>
  <conditionalFormatting sqref="M18:M19">
    <cfRule type="expression" dxfId="70" priority="24">
      <formula>IF($C$8&gt;10,1,0)</formula>
    </cfRule>
  </conditionalFormatting>
  <conditionalFormatting sqref="N17">
    <cfRule type="expression" dxfId="69" priority="45">
      <formula>IF($C$8&gt;11,1,0)</formula>
    </cfRule>
  </conditionalFormatting>
  <conditionalFormatting sqref="N18:N19">
    <cfRule type="expression" dxfId="68" priority="46">
      <formula>IF($C$8&gt;11,1,0)</formula>
    </cfRule>
  </conditionalFormatting>
  <conditionalFormatting sqref="O17">
    <cfRule type="expression" dxfId="67" priority="43">
      <formula>IF($C$8&gt;12,1,0)</formula>
    </cfRule>
  </conditionalFormatting>
  <conditionalFormatting sqref="O18:O19">
    <cfRule type="expression" dxfId="66" priority="44">
      <formula>IF($C$8&gt;12,1,0)</formula>
    </cfRule>
  </conditionalFormatting>
  <conditionalFormatting sqref="P17">
    <cfRule type="expression" dxfId="65" priority="21">
      <formula>IF($C$8&gt;13,1,0)</formula>
    </cfRule>
  </conditionalFormatting>
  <conditionalFormatting sqref="P18:P19">
    <cfRule type="expression" dxfId="64" priority="22">
      <formula>IF($C$8&gt;13,1,0)</formula>
    </cfRule>
  </conditionalFormatting>
  <conditionalFormatting sqref="Q17">
    <cfRule type="expression" dxfId="63" priority="41">
      <formula>IF($C$8&gt;14,1,0)</formula>
    </cfRule>
  </conditionalFormatting>
  <conditionalFormatting sqref="Q18:Q19">
    <cfRule type="expression" dxfId="62" priority="42">
      <formula>IF($C$8&gt;14,1,0)</formula>
    </cfRule>
  </conditionalFormatting>
  <conditionalFormatting sqref="R17">
    <cfRule type="expression" dxfId="61" priority="39">
      <formula>IF($C$8&gt;15,1,0)</formula>
    </cfRule>
  </conditionalFormatting>
  <conditionalFormatting sqref="R18:R19">
    <cfRule type="expression" dxfId="60" priority="40">
      <formula>IF($C$8&gt;15,1,0)</formula>
    </cfRule>
  </conditionalFormatting>
  <conditionalFormatting sqref="S17">
    <cfRule type="expression" dxfId="59" priority="37">
      <formula>IF($C$8&gt;16,1,0)</formula>
    </cfRule>
  </conditionalFormatting>
  <conditionalFormatting sqref="S18:S19">
    <cfRule type="expression" dxfId="58" priority="38">
      <formula>IF($C$8&gt;16,1,0)</formula>
    </cfRule>
  </conditionalFormatting>
  <conditionalFormatting sqref="T17">
    <cfRule type="expression" dxfId="57" priority="35">
      <formula>IF($C$8&gt;17,1,0)</formula>
    </cfRule>
  </conditionalFormatting>
  <conditionalFormatting sqref="T18:T19">
    <cfRule type="expression" dxfId="56" priority="36">
      <formula>IF($C$8&gt;17,1,0)</formula>
    </cfRule>
  </conditionalFormatting>
  <conditionalFormatting sqref="U17">
    <cfRule type="expression" dxfId="55" priority="33">
      <formula>IF($C$8&gt;18,1,0)</formula>
    </cfRule>
  </conditionalFormatting>
  <conditionalFormatting sqref="U18:U19">
    <cfRule type="expression" dxfId="54" priority="34">
      <formula>IF($C$8&gt;18,1,0)</formula>
    </cfRule>
  </conditionalFormatting>
  <conditionalFormatting sqref="V17">
    <cfRule type="expression" dxfId="53" priority="19">
      <formula>IF($C$8&gt;19,1,0)</formula>
    </cfRule>
  </conditionalFormatting>
  <conditionalFormatting sqref="V18:V19">
    <cfRule type="expression" dxfId="52" priority="20">
      <formula>IF($C$8&gt;19,1,0)</formula>
    </cfRule>
  </conditionalFormatting>
  <conditionalFormatting sqref="W18">
    <cfRule type="expression" dxfId="51" priority="57">
      <formula>IF($C$8=0,1,0)</formula>
    </cfRule>
  </conditionalFormatting>
  <dataValidations count="3">
    <dataValidation type="whole" allowBlank="1" showInputMessage="1" showErrorMessage="1" error="Alleen hele getallen invullen." sqref="C18:V18" xr:uid="{447A1581-62FC-41FF-8393-55F58851A49A}">
      <formula1>0</formula1>
      <formula2>1000000</formula2>
    </dataValidation>
    <dataValidation type="whole" allowBlank="1" showInputMessage="1" showErrorMessage="1" error="Alleen hele getallen invullen_x000a_" sqref="E11:G11" xr:uid="{0FE91848-0639-475D-90A1-E7D1703A013A}">
      <formula1>0</formula1>
      <formula2>1000000</formula2>
    </dataValidation>
    <dataValidation type="whole" allowBlank="1" showInputMessage="1" showErrorMessage="1" error="Geef een geheel getal op tussen 1 en 5000. " sqref="C9:C10" xr:uid="{24FEF681-556B-450D-83C3-17ED72427C75}">
      <formula1>0</formula1>
      <formula2>5000</formula2>
    </dataValidation>
  </dataValidations>
  <hyperlinks>
    <hyperlink ref="K28" r:id="rId1" xr:uid="{13C8001C-E7AC-403C-9153-5A57E6D32018}"/>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5E0E8CAC-B876-4FD0-A6F0-3C9E504679A1}">
          <x14:formula1>
            <xm:f>START!$X$2:$X$3</xm:f>
          </x14:formula1>
          <xm:sqref>C4:C5</xm:sqref>
        </x14:dataValidation>
        <x14:dataValidation type="list" allowBlank="1" showInputMessage="1" showErrorMessage="1" xr:uid="{7620522F-847F-4714-884D-EE0A622B28A1}">
          <x14:formula1>
            <xm:f>START!$Y$2:$Y$21</xm:f>
          </x14:formula1>
          <xm:sqref>C8</xm:sqref>
        </x14:dataValidation>
        <x14:dataValidation type="list" allowBlank="1" showInputMessage="1" showErrorMessage="1" error="Je kunt hier alleen 'ja' of 'nee' invullen" xr:uid="{B3A32731-6C25-465F-97B9-30807E12092F}">
          <x14:formula1>
            <xm:f>START!$X$2:$X$3</xm:f>
          </x14:formula1>
          <xm:sqref>C19:V19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EAE3-7D3A-42F9-8E8D-13802B561559}">
  <sheetPr>
    <tabColor rgb="FF78A090"/>
    <pageSetUpPr fitToPage="1"/>
  </sheetPr>
  <dimension ref="B1:AW38"/>
  <sheetViews>
    <sheetView zoomScaleNormal="100" workbookViewId="0">
      <selection activeCell="B2" sqref="B2:X2"/>
    </sheetView>
  </sheetViews>
  <sheetFormatPr defaultColWidth="9.1796875" defaultRowHeight="14.5"/>
  <cols>
    <col min="1" max="1" width="3.453125" style="29" customWidth="1"/>
    <col min="2" max="2" width="40" style="29" customWidth="1"/>
    <col min="3" max="5" width="9.1796875" style="29" customWidth="1"/>
    <col min="6" max="6" width="13.26953125" style="29" customWidth="1"/>
    <col min="7" max="8" width="9.1796875" style="29" customWidth="1"/>
    <col min="9" max="9" width="14.54296875" style="29" customWidth="1"/>
    <col min="10" max="12" width="8.26953125" style="29" customWidth="1"/>
    <col min="13" max="22" width="6.81640625" style="29" customWidth="1"/>
    <col min="23" max="23" width="7.26953125" style="29" customWidth="1"/>
    <col min="24" max="24" width="1.7265625" style="29" customWidth="1"/>
    <col min="25" max="25" width="9.453125" style="29" bestFit="1" customWidth="1"/>
    <col min="26" max="16384" width="9.1796875" style="29"/>
  </cols>
  <sheetData>
    <row r="1" spans="2:32" ht="7.5" customHeight="1" thickBot="1"/>
    <row r="2" spans="2:32" ht="34.5" customHeight="1">
      <c r="B2" s="146" t="s">
        <v>13</v>
      </c>
      <c r="C2" s="147"/>
      <c r="D2" s="147"/>
      <c r="E2" s="147"/>
      <c r="F2" s="147"/>
      <c r="G2" s="147"/>
      <c r="H2" s="147"/>
      <c r="I2" s="147"/>
      <c r="J2" s="147"/>
      <c r="K2" s="147"/>
      <c r="L2" s="147"/>
      <c r="M2" s="147"/>
      <c r="N2" s="147"/>
      <c r="O2" s="147"/>
      <c r="P2" s="147"/>
      <c r="Q2" s="147"/>
      <c r="R2" s="147"/>
      <c r="S2" s="147"/>
      <c r="T2" s="147"/>
      <c r="U2" s="147"/>
      <c r="V2" s="147"/>
      <c r="W2" s="147"/>
      <c r="X2" s="148"/>
      <c r="Y2" s="33"/>
      <c r="Z2" s="33"/>
      <c r="AA2" s="33"/>
      <c r="AB2" s="33"/>
      <c r="AC2" s="33"/>
      <c r="AD2" s="33"/>
      <c r="AE2" s="33"/>
      <c r="AF2" s="33"/>
    </row>
    <row r="3" spans="2:32">
      <c r="B3" s="12"/>
      <c r="C3" s="105" t="s">
        <v>17</v>
      </c>
      <c r="D3" s="17"/>
      <c r="E3" s="17"/>
      <c r="F3" s="17"/>
      <c r="G3" s="17"/>
      <c r="H3" s="17"/>
      <c r="I3" s="17"/>
      <c r="J3" s="17"/>
      <c r="K3" s="17"/>
      <c r="L3" s="17"/>
      <c r="M3" s="17"/>
      <c r="N3" s="17"/>
      <c r="O3" s="17"/>
      <c r="P3" s="17"/>
      <c r="Q3" s="17"/>
      <c r="R3" s="17"/>
      <c r="S3" s="17"/>
      <c r="T3" s="17"/>
      <c r="U3" s="17"/>
      <c r="V3" s="17"/>
      <c r="W3" s="17"/>
      <c r="X3" s="25"/>
    </row>
    <row r="4" spans="2:32" ht="15" customHeight="1">
      <c r="B4" s="13" t="s">
        <v>18</v>
      </c>
      <c r="C4" s="55"/>
      <c r="D4" s="17"/>
      <c r="E4" s="17"/>
      <c r="F4" s="17"/>
      <c r="G4" s="17"/>
      <c r="H4" s="17"/>
      <c r="I4" s="139" t="s">
        <v>84</v>
      </c>
      <c r="J4" s="139"/>
      <c r="K4" s="139"/>
      <c r="L4" s="139"/>
      <c r="M4" s="139"/>
      <c r="N4" s="139"/>
      <c r="O4" s="139"/>
      <c r="P4" s="139"/>
      <c r="Q4" s="139"/>
      <c r="R4" s="139"/>
      <c r="S4" s="139"/>
      <c r="T4" s="139"/>
      <c r="U4" s="139"/>
      <c r="V4" s="139"/>
      <c r="W4" s="139"/>
      <c r="X4" s="25"/>
    </row>
    <row r="5" spans="2:32">
      <c r="B5" s="13" t="s">
        <v>19</v>
      </c>
      <c r="C5" s="55"/>
      <c r="D5" s="17"/>
      <c r="E5" s="17"/>
      <c r="F5" s="17"/>
      <c r="G5" s="17"/>
      <c r="H5" s="17"/>
      <c r="I5" s="95"/>
      <c r="J5" s="95"/>
      <c r="K5" s="95"/>
      <c r="L5" s="95"/>
      <c r="M5" s="95"/>
      <c r="N5" s="95"/>
      <c r="O5" s="95"/>
      <c r="P5" s="95"/>
      <c r="Q5" s="95"/>
      <c r="R5" s="50"/>
      <c r="S5" s="50"/>
      <c r="T5" s="50"/>
      <c r="U5" s="50"/>
      <c r="V5" s="50"/>
      <c r="W5" s="50"/>
      <c r="X5" s="25"/>
    </row>
    <row r="6" spans="2:32" ht="9.75" customHeight="1">
      <c r="B6" s="13"/>
      <c r="C6" s="17"/>
      <c r="D6" s="17"/>
      <c r="E6" s="17"/>
      <c r="F6" s="17"/>
      <c r="G6" s="17"/>
      <c r="H6" s="17"/>
      <c r="I6" s="95"/>
      <c r="J6" s="95"/>
      <c r="K6" s="95"/>
      <c r="L6" s="95"/>
      <c r="M6" s="95"/>
      <c r="N6" s="95"/>
      <c r="O6" s="95"/>
      <c r="P6" s="95"/>
      <c r="Q6" s="95"/>
      <c r="R6" s="50"/>
      <c r="S6" s="50"/>
      <c r="T6" s="50"/>
      <c r="U6" s="50"/>
      <c r="V6" s="50"/>
      <c r="W6" s="50"/>
      <c r="X6" s="25"/>
    </row>
    <row r="7" spans="2:32">
      <c r="B7" s="13"/>
      <c r="C7" s="17"/>
      <c r="D7" s="17"/>
      <c r="E7" s="17"/>
      <c r="F7" s="17"/>
      <c r="G7" s="17"/>
      <c r="H7" s="17"/>
      <c r="I7" s="60"/>
      <c r="J7" s="17"/>
      <c r="K7" s="17"/>
      <c r="L7" s="17"/>
      <c r="M7" s="17"/>
      <c r="N7" s="17"/>
      <c r="O7" s="17"/>
      <c r="P7" s="17"/>
      <c r="Q7" s="17"/>
      <c r="R7" s="17"/>
      <c r="S7" s="17"/>
      <c r="T7" s="17"/>
      <c r="U7" s="17"/>
      <c r="V7" s="17"/>
      <c r="W7" s="17"/>
      <c r="X7" s="25"/>
    </row>
    <row r="8" spans="2:32">
      <c r="B8" s="13" t="s">
        <v>78</v>
      </c>
      <c r="C8" s="55"/>
      <c r="D8" s="17"/>
      <c r="E8" s="17"/>
      <c r="F8" s="17"/>
      <c r="G8" s="17"/>
      <c r="H8" s="17"/>
      <c r="I8" s="17"/>
      <c r="J8" s="17"/>
      <c r="K8" s="17"/>
      <c r="L8" s="17"/>
      <c r="M8" s="17"/>
      <c r="N8" s="17"/>
      <c r="O8" s="17"/>
      <c r="P8" s="17"/>
      <c r="Q8" s="17"/>
      <c r="R8" s="17"/>
      <c r="S8" s="17"/>
      <c r="T8" s="17"/>
      <c r="U8" s="17"/>
      <c r="V8" s="17"/>
      <c r="W8" s="17"/>
      <c r="X8" s="25"/>
    </row>
    <row r="9" spans="2:32">
      <c r="B9" s="13" t="s">
        <v>79</v>
      </c>
      <c r="C9" s="17"/>
      <c r="D9" s="17"/>
      <c r="E9" s="17"/>
      <c r="F9" s="17"/>
      <c r="G9" s="17"/>
      <c r="H9" s="17"/>
      <c r="I9" s="92" t="s">
        <v>22</v>
      </c>
      <c r="J9" s="17"/>
      <c r="K9" s="17"/>
      <c r="L9" s="17"/>
      <c r="M9" s="17"/>
      <c r="N9" s="17"/>
      <c r="O9" s="17"/>
      <c r="P9" s="17"/>
      <c r="Q9" s="17"/>
      <c r="R9" s="17"/>
      <c r="S9" s="17"/>
      <c r="T9" s="17"/>
      <c r="U9" s="17"/>
      <c r="V9" s="17"/>
      <c r="W9" s="17"/>
      <c r="X9" s="25"/>
    </row>
    <row r="10" spans="2:32">
      <c r="B10" s="13"/>
      <c r="C10" s="17"/>
      <c r="D10" s="27" t="s">
        <v>23</v>
      </c>
      <c r="E10" s="47">
        <v>0</v>
      </c>
      <c r="F10" s="47">
        <v>0</v>
      </c>
      <c r="G10" s="47">
        <v>0</v>
      </c>
      <c r="H10" s="17"/>
      <c r="I10" s="17"/>
      <c r="J10" s="17"/>
      <c r="K10" s="17"/>
      <c r="L10" s="17"/>
      <c r="M10" s="17"/>
      <c r="N10" s="17"/>
      <c r="O10" s="17"/>
      <c r="P10" s="17"/>
      <c r="Q10" s="17"/>
      <c r="R10" s="17"/>
      <c r="S10" s="17"/>
      <c r="T10" s="17"/>
      <c r="U10" s="17"/>
      <c r="V10" s="17"/>
      <c r="W10" s="17"/>
      <c r="X10" s="25"/>
    </row>
    <row r="11" spans="2:32">
      <c r="B11" s="13" t="s">
        <v>24</v>
      </c>
      <c r="C11" s="89" t="str">
        <f>IF(C5="","",IF($C$5="ja",275,375))</f>
        <v/>
      </c>
      <c r="D11" s="27"/>
      <c r="E11" s="27"/>
      <c r="F11" s="27"/>
      <c r="G11" s="27"/>
      <c r="H11" s="17"/>
      <c r="I11" s="145" t="str">
        <f>IF(OR(D7=1,E7=1,F7=1,G7=1,L15=1,K15=1,J15=1,I15=1,H15=1,G15=1,F15=1,E15=1,D15=1,M15=1,N15=1,O15=1,P15=1,Q15=1,R15=1,S15=1,T15=1,U15=1,V15=1),"Pas op, de ingevulde gegevens van één of meer extra locatie(s) staan niet op nul en worden meegerekend. Voeg locaties weer toe in cel C8 en zet gele velden eerst op nul.","")</f>
        <v/>
      </c>
      <c r="J11" s="145"/>
      <c r="K11" s="145"/>
      <c r="L11" s="145"/>
      <c r="M11" s="145"/>
      <c r="N11" s="145"/>
      <c r="O11" s="17"/>
      <c r="P11" s="17"/>
      <c r="Q11" s="17"/>
      <c r="R11" s="17"/>
      <c r="S11" s="17"/>
      <c r="T11" s="17"/>
      <c r="U11" s="17"/>
      <c r="V11" s="17"/>
      <c r="W11" s="17"/>
      <c r="X11" s="25"/>
    </row>
    <row r="12" spans="2:32">
      <c r="B12" s="13" t="s">
        <v>25</v>
      </c>
      <c r="C12" s="89" t="str">
        <f>IF(C5="","",IF($C$5="ja",300,500))</f>
        <v/>
      </c>
      <c r="D12" s="27"/>
      <c r="E12" s="27"/>
      <c r="F12" s="27"/>
      <c r="G12" s="27"/>
      <c r="H12" s="17"/>
      <c r="I12" s="145"/>
      <c r="J12" s="145"/>
      <c r="K12" s="145"/>
      <c r="L12" s="145"/>
      <c r="M12" s="145"/>
      <c r="N12" s="145"/>
      <c r="O12" s="17"/>
      <c r="P12" s="17"/>
      <c r="Q12" s="17"/>
      <c r="R12" s="17"/>
      <c r="S12" s="17"/>
      <c r="T12" s="17"/>
      <c r="U12" s="17"/>
      <c r="V12" s="17"/>
      <c r="W12" s="17"/>
      <c r="X12" s="25"/>
    </row>
    <row r="13" spans="2:32">
      <c r="B13" s="13"/>
      <c r="C13" s="17"/>
      <c r="D13" s="27"/>
      <c r="E13" s="27"/>
      <c r="F13" s="27"/>
      <c r="G13" s="27"/>
      <c r="H13" s="17"/>
      <c r="I13" s="145"/>
      <c r="J13" s="145"/>
      <c r="K13" s="145"/>
      <c r="L13" s="145"/>
      <c r="M13" s="145"/>
      <c r="N13" s="145"/>
      <c r="O13" s="17"/>
      <c r="P13" s="17"/>
      <c r="Q13" s="17"/>
      <c r="R13" s="17"/>
      <c r="S13" s="17"/>
      <c r="T13" s="17"/>
      <c r="U13" s="17"/>
      <c r="V13" s="17"/>
      <c r="W13" s="17"/>
      <c r="X13" s="25"/>
    </row>
    <row r="14" spans="2:32">
      <c r="B14" s="12"/>
      <c r="C14" s="48" t="s">
        <v>26</v>
      </c>
      <c r="D14" s="17"/>
      <c r="E14" s="17"/>
      <c r="F14" s="17"/>
      <c r="G14" s="17"/>
      <c r="H14" s="17"/>
      <c r="I14" s="145"/>
      <c r="J14" s="145"/>
      <c r="K14" s="145"/>
      <c r="L14" s="145"/>
      <c r="M14" s="145"/>
      <c r="N14" s="145"/>
      <c r="O14" s="17"/>
      <c r="P14" s="17"/>
      <c r="Q14" s="17"/>
      <c r="R14" s="17"/>
      <c r="S14" s="17"/>
      <c r="T14" s="17"/>
      <c r="U14" s="17"/>
      <c r="V14" s="17"/>
      <c r="W14" s="17"/>
      <c r="X14" s="25"/>
    </row>
    <row r="15" spans="2:32" hidden="1">
      <c r="B15" s="14"/>
      <c r="C15" s="86" t="str">
        <f>IF(AND($C$8&lt;20,C17&gt;0),1,"")</f>
        <v/>
      </c>
      <c r="D15" s="86" t="str">
        <f>IF(AND($C$8&lt;2,D17&gt;0),1,"")</f>
        <v/>
      </c>
      <c r="E15" s="86" t="str">
        <f t="shared" ref="E15:V15" si="0">IF(AND($C$8&lt;2,E17&gt;0),1,"")</f>
        <v/>
      </c>
      <c r="F15" s="86" t="str">
        <f t="shared" si="0"/>
        <v/>
      </c>
      <c r="G15" s="86" t="str">
        <f t="shared" si="0"/>
        <v/>
      </c>
      <c r="H15" s="86" t="str">
        <f t="shared" si="0"/>
        <v/>
      </c>
      <c r="I15" s="86" t="str">
        <f t="shared" si="0"/>
        <v/>
      </c>
      <c r="J15" s="86" t="str">
        <f t="shared" si="0"/>
        <v/>
      </c>
      <c r="K15" s="86" t="str">
        <f t="shared" si="0"/>
        <v/>
      </c>
      <c r="L15" s="86" t="str">
        <f t="shared" si="0"/>
        <v/>
      </c>
      <c r="M15" s="86" t="str">
        <f t="shared" si="0"/>
        <v/>
      </c>
      <c r="N15" s="86" t="str">
        <f t="shared" si="0"/>
        <v/>
      </c>
      <c r="O15" s="86" t="str">
        <f t="shared" si="0"/>
        <v/>
      </c>
      <c r="P15" s="86" t="str">
        <f t="shared" si="0"/>
        <v/>
      </c>
      <c r="Q15" s="86" t="str">
        <f t="shared" si="0"/>
        <v/>
      </c>
      <c r="R15" s="86" t="str">
        <f t="shared" si="0"/>
        <v/>
      </c>
      <c r="S15" s="86" t="str">
        <f t="shared" si="0"/>
        <v/>
      </c>
      <c r="T15" s="86" t="str">
        <f t="shared" si="0"/>
        <v/>
      </c>
      <c r="U15" s="86" t="str">
        <f t="shared" si="0"/>
        <v/>
      </c>
      <c r="V15" s="86" t="str">
        <f t="shared" si="0"/>
        <v/>
      </c>
      <c r="W15" s="138"/>
      <c r="X15" s="25"/>
    </row>
    <row r="16" spans="2:32">
      <c r="B16" s="13" t="s">
        <v>28</v>
      </c>
      <c r="C16" s="27" t="s">
        <v>29</v>
      </c>
      <c r="D16" s="27" t="s">
        <v>30</v>
      </c>
      <c r="E16" s="27" t="s">
        <v>31</v>
      </c>
      <c r="F16" s="27" t="s">
        <v>32</v>
      </c>
      <c r="G16" s="27" t="s">
        <v>33</v>
      </c>
      <c r="H16" s="27" t="s">
        <v>34</v>
      </c>
      <c r="I16" s="27" t="s">
        <v>35</v>
      </c>
      <c r="J16" s="27" t="s">
        <v>36</v>
      </c>
      <c r="K16" s="27" t="s">
        <v>37</v>
      </c>
      <c r="L16" s="27" t="s">
        <v>38</v>
      </c>
      <c r="M16" s="27" t="s">
        <v>39</v>
      </c>
      <c r="N16" s="27" t="s">
        <v>40</v>
      </c>
      <c r="O16" s="27" t="s">
        <v>41</v>
      </c>
      <c r="P16" s="27" t="s">
        <v>42</v>
      </c>
      <c r="Q16" s="27" t="s">
        <v>43</v>
      </c>
      <c r="R16" s="27" t="s">
        <v>44</v>
      </c>
      <c r="S16" s="27" t="s">
        <v>45</v>
      </c>
      <c r="T16" s="27" t="s">
        <v>46</v>
      </c>
      <c r="U16" s="27" t="s">
        <v>47</v>
      </c>
      <c r="V16" s="27" t="s">
        <v>48</v>
      </c>
      <c r="W16" s="138"/>
      <c r="X16" s="25"/>
    </row>
    <row r="17" spans="2:49">
      <c r="B17" s="13" t="s">
        <v>80</v>
      </c>
      <c r="C17" s="59"/>
      <c r="D17" s="57"/>
      <c r="E17" s="57"/>
      <c r="F17" s="57"/>
      <c r="G17" s="57"/>
      <c r="H17" s="56"/>
      <c r="I17" s="56"/>
      <c r="J17" s="56"/>
      <c r="K17" s="56"/>
      <c r="L17" s="56"/>
      <c r="M17" s="56"/>
      <c r="N17" s="57"/>
      <c r="O17" s="57"/>
      <c r="P17" s="57"/>
      <c r="Q17" s="57"/>
      <c r="R17" s="57"/>
      <c r="S17" s="57"/>
      <c r="T17" s="57"/>
      <c r="U17" s="57"/>
      <c r="V17" s="57"/>
      <c r="W17" s="17"/>
      <c r="X17" s="25"/>
    </row>
    <row r="18" spans="2:49" ht="9.75" customHeight="1">
      <c r="B18" s="12"/>
      <c r="C18" s="17"/>
      <c r="D18" s="27"/>
      <c r="E18" s="27"/>
      <c r="F18" s="27"/>
      <c r="G18" s="27"/>
      <c r="H18" s="27"/>
      <c r="I18" s="27"/>
      <c r="J18" s="27"/>
      <c r="K18" s="27"/>
      <c r="L18" s="27"/>
      <c r="M18" s="27"/>
      <c r="N18" s="27"/>
      <c r="O18" s="27"/>
      <c r="P18" s="27"/>
      <c r="Q18" s="27"/>
      <c r="R18" s="27"/>
      <c r="S18" s="27"/>
      <c r="T18" s="27"/>
      <c r="U18" s="27"/>
      <c r="V18" s="27"/>
      <c r="W18" s="17"/>
      <c r="X18" s="25"/>
    </row>
    <row r="19" spans="2:49" hidden="1">
      <c r="B19" s="14" t="s">
        <v>51</v>
      </c>
      <c r="C19" s="18">
        <f>IF(C17&gt;499,1,0)</f>
        <v>0</v>
      </c>
      <c r="D19" s="18">
        <f t="shared" ref="D19:V19" si="1">IF(D17&gt;499,1,0)</f>
        <v>0</v>
      </c>
      <c r="E19" s="18">
        <f t="shared" si="1"/>
        <v>0</v>
      </c>
      <c r="F19" s="18">
        <f t="shared" si="1"/>
        <v>0</v>
      </c>
      <c r="G19" s="18">
        <f t="shared" si="1"/>
        <v>0</v>
      </c>
      <c r="H19" s="18">
        <f t="shared" si="1"/>
        <v>0</v>
      </c>
      <c r="I19" s="18">
        <f t="shared" si="1"/>
        <v>0</v>
      </c>
      <c r="J19" s="18">
        <f t="shared" si="1"/>
        <v>0</v>
      </c>
      <c r="K19" s="18">
        <f t="shared" si="1"/>
        <v>0</v>
      </c>
      <c r="L19" s="18">
        <f t="shared" si="1"/>
        <v>0</v>
      </c>
      <c r="M19" s="18">
        <f t="shared" si="1"/>
        <v>0</v>
      </c>
      <c r="N19" s="18">
        <f t="shared" si="1"/>
        <v>0</v>
      </c>
      <c r="O19" s="18">
        <f t="shared" si="1"/>
        <v>0</v>
      </c>
      <c r="P19" s="18">
        <f t="shared" si="1"/>
        <v>0</v>
      </c>
      <c r="Q19" s="18">
        <f t="shared" si="1"/>
        <v>0</v>
      </c>
      <c r="R19" s="18">
        <f t="shared" si="1"/>
        <v>0</v>
      </c>
      <c r="S19" s="18">
        <f t="shared" si="1"/>
        <v>0</v>
      </c>
      <c r="T19" s="18">
        <f t="shared" si="1"/>
        <v>0</v>
      </c>
      <c r="U19" s="18">
        <f t="shared" si="1"/>
        <v>0</v>
      </c>
      <c r="V19" s="18">
        <f t="shared" si="1"/>
        <v>0</v>
      </c>
      <c r="W19" s="17"/>
      <c r="X19" s="25"/>
    </row>
    <row r="20" spans="2:49" hidden="1">
      <c r="B20" s="14" t="s">
        <v>52</v>
      </c>
      <c r="C20" s="27">
        <f>IF(AND(C17&gt;1,C17&lt;500),0.5,0)</f>
        <v>0</v>
      </c>
      <c r="D20" s="27">
        <f>IF(AND(D17&gt;1,D17&lt;500),0.5,0)</f>
        <v>0</v>
      </c>
      <c r="E20" s="27">
        <f t="shared" ref="E20:V20" si="2">IF(AND(E17&gt;1,E17&lt;500),0.5,0)</f>
        <v>0</v>
      </c>
      <c r="F20" s="27">
        <f t="shared" si="2"/>
        <v>0</v>
      </c>
      <c r="G20" s="27">
        <f t="shared" si="2"/>
        <v>0</v>
      </c>
      <c r="H20" s="27">
        <f t="shared" si="2"/>
        <v>0</v>
      </c>
      <c r="I20" s="27">
        <f t="shared" si="2"/>
        <v>0</v>
      </c>
      <c r="J20" s="27">
        <f t="shared" si="2"/>
        <v>0</v>
      </c>
      <c r="K20" s="27">
        <f t="shared" si="2"/>
        <v>0</v>
      </c>
      <c r="L20" s="27">
        <f t="shared" si="2"/>
        <v>0</v>
      </c>
      <c r="M20" s="27">
        <f t="shared" si="2"/>
        <v>0</v>
      </c>
      <c r="N20" s="27">
        <f t="shared" si="2"/>
        <v>0</v>
      </c>
      <c r="O20" s="27">
        <f t="shared" si="2"/>
        <v>0</v>
      </c>
      <c r="P20" s="27">
        <f t="shared" si="2"/>
        <v>0</v>
      </c>
      <c r="Q20" s="27">
        <f t="shared" si="2"/>
        <v>0</v>
      </c>
      <c r="R20" s="27">
        <f t="shared" si="2"/>
        <v>0</v>
      </c>
      <c r="S20" s="27">
        <f t="shared" si="2"/>
        <v>0</v>
      </c>
      <c r="T20" s="27">
        <f t="shared" si="2"/>
        <v>0</v>
      </c>
      <c r="U20" s="27">
        <f t="shared" si="2"/>
        <v>0</v>
      </c>
      <c r="V20" s="27">
        <f t="shared" si="2"/>
        <v>0</v>
      </c>
      <c r="W20" s="17"/>
      <c r="X20" s="25"/>
    </row>
    <row r="21" spans="2:49" ht="25.5" customHeight="1">
      <c r="B21" s="13" t="s">
        <v>53</v>
      </c>
      <c r="C21" s="49">
        <f>SUM(C19:V20)</f>
        <v>0</v>
      </c>
      <c r="D21" s="17"/>
      <c r="E21" s="17"/>
      <c r="F21" s="17"/>
      <c r="G21" s="17"/>
      <c r="H21" s="17"/>
      <c r="I21" s="17"/>
      <c r="J21" s="17"/>
      <c r="K21" s="17"/>
      <c r="L21" s="17"/>
      <c r="M21" s="17"/>
      <c r="N21" s="17"/>
      <c r="O21" s="17"/>
      <c r="P21" s="17"/>
      <c r="Q21" s="17"/>
      <c r="R21" s="17"/>
      <c r="S21" s="17"/>
      <c r="T21" s="17"/>
      <c r="U21" s="17"/>
      <c r="V21" s="17"/>
      <c r="W21" s="17"/>
      <c r="X21" s="25"/>
    </row>
    <row r="22" spans="2:49">
      <c r="B22" s="12"/>
      <c r="C22" s="17"/>
      <c r="D22" s="17"/>
      <c r="E22" s="130" t="s">
        <v>54</v>
      </c>
      <c r="F22" s="131"/>
      <c r="G22" s="17"/>
      <c r="H22" s="134" t="s">
        <v>55</v>
      </c>
      <c r="I22" s="135"/>
      <c r="J22" s="17"/>
      <c r="K22" s="28" t="s">
        <v>56</v>
      </c>
      <c r="L22" s="17"/>
      <c r="M22" s="17"/>
      <c r="N22" s="17"/>
      <c r="O22" s="17"/>
      <c r="P22" s="17"/>
      <c r="Q22" s="17"/>
      <c r="R22" s="17"/>
      <c r="S22" s="17"/>
      <c r="T22" s="17"/>
      <c r="U22" s="17"/>
      <c r="V22" s="17"/>
      <c r="W22" s="17"/>
      <c r="X22" s="25"/>
      <c r="AG22" s="6"/>
      <c r="AH22" s="6"/>
      <c r="AI22" s="6"/>
      <c r="AJ22" s="6"/>
      <c r="AK22" s="6"/>
      <c r="AL22" s="6"/>
      <c r="AM22" s="6"/>
      <c r="AN22" s="6"/>
      <c r="AO22" s="6"/>
      <c r="AP22" s="6"/>
      <c r="AQ22" s="6"/>
      <c r="AR22" s="6"/>
      <c r="AS22" s="6"/>
      <c r="AT22" s="6"/>
      <c r="AU22" s="6"/>
      <c r="AV22" s="6"/>
      <c r="AW22" s="6"/>
    </row>
    <row r="23" spans="2:49">
      <c r="B23" s="12"/>
      <c r="C23" s="17"/>
      <c r="D23" s="17"/>
      <c r="E23" s="132"/>
      <c r="F23" s="133"/>
      <c r="G23" s="17"/>
      <c r="H23" s="136"/>
      <c r="I23" s="137"/>
      <c r="J23" s="17"/>
      <c r="K23" s="28" t="s">
        <v>57</v>
      </c>
      <c r="L23" s="17"/>
      <c r="M23" s="17"/>
      <c r="N23" s="17"/>
      <c r="O23" s="17"/>
      <c r="P23" s="17"/>
      <c r="Q23" s="17"/>
      <c r="R23" s="17"/>
      <c r="S23" s="17"/>
      <c r="T23" s="17"/>
      <c r="U23" s="17"/>
      <c r="V23" s="17"/>
      <c r="W23" s="17"/>
      <c r="X23" s="25"/>
      <c r="AG23" s="6"/>
      <c r="AH23" s="6"/>
      <c r="AI23" s="6"/>
      <c r="AJ23" s="6"/>
      <c r="AK23" s="6"/>
      <c r="AL23" s="6"/>
      <c r="AM23" s="6"/>
      <c r="AN23" s="6"/>
      <c r="AO23" s="6"/>
      <c r="AP23" s="6"/>
      <c r="AQ23" s="6"/>
      <c r="AR23" s="6"/>
      <c r="AS23" s="6"/>
      <c r="AT23" s="6"/>
      <c r="AU23" s="6"/>
      <c r="AV23" s="6"/>
      <c r="AW23" s="6"/>
    </row>
    <row r="24" spans="2:49">
      <c r="B24" s="51" t="s">
        <v>58</v>
      </c>
      <c r="C24" s="52" t="s">
        <v>59</v>
      </c>
      <c r="D24" s="53"/>
      <c r="E24" s="43" t="s">
        <v>60</v>
      </c>
      <c r="F24" s="39" t="s">
        <v>61</v>
      </c>
      <c r="G24" s="53"/>
      <c r="H24" s="7" t="s">
        <v>60</v>
      </c>
      <c r="I24" s="8" t="s">
        <v>61</v>
      </c>
      <c r="J24" s="17"/>
      <c r="K24" s="28" t="s">
        <v>62</v>
      </c>
      <c r="L24" s="17"/>
      <c r="M24" s="17"/>
      <c r="N24" s="17"/>
      <c r="O24" s="17"/>
      <c r="P24" s="17"/>
      <c r="Q24" s="17"/>
      <c r="R24" s="17"/>
      <c r="S24" s="17"/>
      <c r="T24" s="17"/>
      <c r="U24" s="17"/>
      <c r="V24" s="17"/>
      <c r="W24" s="17"/>
      <c r="X24" s="25"/>
      <c r="AG24" s="6"/>
      <c r="AH24" s="6"/>
      <c r="AI24" s="6"/>
      <c r="AJ24" s="6"/>
      <c r="AK24" s="6"/>
      <c r="AL24" s="6"/>
      <c r="AM24" s="6"/>
      <c r="AN24" s="6"/>
      <c r="AO24" s="6"/>
      <c r="AP24" s="6"/>
      <c r="AQ24" s="6"/>
      <c r="AR24" s="6"/>
      <c r="AS24" s="6"/>
      <c r="AT24" s="6"/>
      <c r="AU24" s="6"/>
      <c r="AV24" s="6"/>
      <c r="AW24" s="6"/>
    </row>
    <row r="25" spans="2:49">
      <c r="B25" s="13" t="s">
        <v>63</v>
      </c>
      <c r="C25" s="19">
        <f>ROUNDUP(SQRT(C21),0)</f>
        <v>0</v>
      </c>
      <c r="D25" s="17"/>
      <c r="E25" s="44">
        <f>C25*16</f>
        <v>0</v>
      </c>
      <c r="F25" s="40">
        <f>E25*155</f>
        <v>0</v>
      </c>
      <c r="G25" s="17"/>
      <c r="H25" s="37">
        <f>C25*18</f>
        <v>0</v>
      </c>
      <c r="I25" s="9">
        <f>H25*155</f>
        <v>0</v>
      </c>
      <c r="J25" s="17"/>
      <c r="K25" s="60" t="s">
        <v>64</v>
      </c>
      <c r="L25" s="17"/>
      <c r="M25" s="17"/>
      <c r="N25" s="17"/>
      <c r="O25" s="17"/>
      <c r="P25" s="17"/>
      <c r="Q25" s="17"/>
      <c r="R25" s="17"/>
      <c r="S25" s="17"/>
      <c r="T25" s="17"/>
      <c r="U25" s="17"/>
      <c r="V25" s="17"/>
      <c r="W25" s="17"/>
      <c r="X25" s="25"/>
      <c r="AG25" s="34"/>
      <c r="AH25" s="34"/>
      <c r="AI25" s="34"/>
      <c r="AJ25" s="6"/>
      <c r="AK25" s="34"/>
      <c r="AL25" s="34"/>
      <c r="AM25" s="34"/>
      <c r="AN25" s="34"/>
      <c r="AO25" s="34"/>
      <c r="AP25" s="6"/>
      <c r="AQ25" s="34"/>
      <c r="AR25" s="34"/>
      <c r="AS25" s="34"/>
      <c r="AT25" s="34"/>
      <c r="AU25" s="34"/>
      <c r="AV25" s="6"/>
      <c r="AW25" s="6"/>
    </row>
    <row r="26" spans="2:49">
      <c r="B26" s="13" t="s">
        <v>65</v>
      </c>
      <c r="C26" s="19">
        <f>ROUNDUP((0.6*(SQRT(C21))),0)</f>
        <v>0</v>
      </c>
      <c r="D26" s="17"/>
      <c r="E26" s="44">
        <f>C26*8</f>
        <v>0</v>
      </c>
      <c r="F26" s="40">
        <f>E26*155</f>
        <v>0</v>
      </c>
      <c r="G26" s="17"/>
      <c r="H26" s="38">
        <f>C26*9</f>
        <v>0</v>
      </c>
      <c r="I26" s="9">
        <f>H26*155</f>
        <v>0</v>
      </c>
      <c r="J26" s="17"/>
      <c r="K26" s="17"/>
      <c r="L26" s="17"/>
      <c r="M26" s="17"/>
      <c r="N26" s="17"/>
      <c r="O26" s="17"/>
      <c r="P26" s="17"/>
      <c r="Q26" s="17"/>
      <c r="R26" s="17"/>
      <c r="S26" s="17"/>
      <c r="T26" s="17"/>
      <c r="U26" s="17"/>
      <c r="V26" s="17"/>
      <c r="W26" s="17"/>
      <c r="X26" s="25"/>
      <c r="AG26" s="34"/>
      <c r="AH26" s="34"/>
      <c r="AI26" s="34"/>
      <c r="AJ26" s="6"/>
      <c r="AK26" s="34"/>
      <c r="AL26" s="34"/>
      <c r="AM26" s="34"/>
      <c r="AN26" s="34"/>
      <c r="AO26" s="34"/>
      <c r="AP26" s="6"/>
      <c r="AQ26" s="34"/>
      <c r="AR26" s="34"/>
      <c r="AS26" s="34"/>
      <c r="AT26" s="34"/>
      <c r="AU26" s="34"/>
      <c r="AV26" s="6"/>
      <c r="AW26" s="6"/>
    </row>
    <row r="27" spans="2:49" ht="15" customHeight="1">
      <c r="B27" s="13" t="s">
        <v>66</v>
      </c>
      <c r="C27" s="20">
        <f>ROUNDUP((0.6*(SQRT(C21))),0)</f>
        <v>0</v>
      </c>
      <c r="D27" s="17"/>
      <c r="E27" s="44">
        <f>C27*8</f>
        <v>0</v>
      </c>
      <c r="F27" s="40">
        <f>E27*155</f>
        <v>0</v>
      </c>
      <c r="G27" s="17"/>
      <c r="H27" s="38">
        <f>C27*9</f>
        <v>0</v>
      </c>
      <c r="I27" s="9">
        <f>H27*155</f>
        <v>0</v>
      </c>
      <c r="J27" s="17"/>
      <c r="K27" s="126" t="str">
        <f>IF(K30&gt;25000,"Let op: Er zitten één of meer zeer grote locaties bij, neem contact op met MPZ voor een kostenindatie","")</f>
        <v/>
      </c>
      <c r="L27" s="126"/>
      <c r="M27" s="126"/>
      <c r="N27" s="126"/>
      <c r="O27" s="126"/>
      <c r="P27" s="126"/>
      <c r="Q27" s="126"/>
      <c r="R27" s="17"/>
      <c r="S27" s="17"/>
      <c r="T27" s="17"/>
      <c r="U27" s="17"/>
      <c r="V27" s="17"/>
      <c r="W27" s="17"/>
      <c r="X27" s="25"/>
      <c r="AG27" s="34"/>
      <c r="AH27" s="34"/>
      <c r="AI27" s="34"/>
      <c r="AJ27" s="6"/>
      <c r="AK27" s="34"/>
      <c r="AL27" s="34"/>
      <c r="AM27" s="34"/>
      <c r="AN27" s="34"/>
      <c r="AO27" s="34"/>
      <c r="AP27" s="6"/>
      <c r="AQ27" s="34"/>
      <c r="AR27" s="34"/>
      <c r="AS27" s="34"/>
      <c r="AT27" s="34"/>
      <c r="AU27" s="34"/>
      <c r="AV27" s="6"/>
      <c r="AW27" s="6"/>
    </row>
    <row r="28" spans="2:49">
      <c r="B28" s="13" t="s">
        <v>67</v>
      </c>
      <c r="C28" s="19">
        <f>SUM(C25:C27)</f>
        <v>0</v>
      </c>
      <c r="D28" s="17"/>
      <c r="E28" s="45"/>
      <c r="F28" s="41">
        <f>C28*67.5</f>
        <v>0</v>
      </c>
      <c r="G28" s="18"/>
      <c r="H28" s="10"/>
      <c r="I28" s="11">
        <f>C28*67.5</f>
        <v>0</v>
      </c>
      <c r="J28" s="18"/>
      <c r="K28" s="126"/>
      <c r="L28" s="126"/>
      <c r="M28" s="126"/>
      <c r="N28" s="126"/>
      <c r="O28" s="126"/>
      <c r="P28" s="126"/>
      <c r="Q28" s="126"/>
      <c r="R28" s="18"/>
      <c r="S28" s="18"/>
      <c r="T28" s="18"/>
      <c r="U28" s="18"/>
      <c r="V28" s="18"/>
      <c r="W28" s="18"/>
      <c r="X28" s="26"/>
      <c r="Y28" s="6"/>
      <c r="Z28" s="6"/>
      <c r="AA28" s="6"/>
      <c r="AB28" s="6"/>
      <c r="AC28" s="6"/>
      <c r="AD28" s="6"/>
      <c r="AE28" s="6"/>
      <c r="AF28" s="6"/>
    </row>
    <row r="29" spans="2:49">
      <c r="B29" s="15" t="s">
        <v>24</v>
      </c>
      <c r="C29" s="19">
        <f>IF(C4="ja",1,0)</f>
        <v>0</v>
      </c>
      <c r="D29" s="18"/>
      <c r="E29" s="45"/>
      <c r="F29" s="41">
        <f>SUM(C11:G11)*C29</f>
        <v>0</v>
      </c>
      <c r="G29" s="18"/>
      <c r="H29" s="10"/>
      <c r="I29" s="11">
        <f>SUM(C11:G11)*C29</f>
        <v>0</v>
      </c>
      <c r="J29" s="18"/>
      <c r="K29" s="126"/>
      <c r="L29" s="126"/>
      <c r="M29" s="126"/>
      <c r="N29" s="126"/>
      <c r="O29" s="126"/>
      <c r="P29" s="126"/>
      <c r="Q29" s="126"/>
      <c r="R29" s="18"/>
      <c r="S29" s="18"/>
      <c r="T29" s="18"/>
      <c r="U29" s="18"/>
      <c r="V29" s="18"/>
      <c r="W29" s="18"/>
      <c r="X29" s="26"/>
      <c r="Y29" s="6"/>
      <c r="Z29" s="6"/>
      <c r="AA29" s="6"/>
      <c r="AB29" s="6"/>
      <c r="AC29" s="6"/>
      <c r="AD29" s="6"/>
      <c r="AE29" s="6"/>
      <c r="AF29" s="6"/>
    </row>
    <row r="30" spans="2:49">
      <c r="B30" s="15" t="s">
        <v>68</v>
      </c>
      <c r="C30" s="19">
        <v>3</v>
      </c>
      <c r="D30" s="18"/>
      <c r="E30" s="45"/>
      <c r="F30" s="41">
        <f>SUM(C12:G12)*C30</f>
        <v>0</v>
      </c>
      <c r="G30" s="18"/>
      <c r="H30" s="10"/>
      <c r="I30" s="11">
        <f>SUM(C12:G12)*C30</f>
        <v>0</v>
      </c>
      <c r="J30" s="18"/>
      <c r="K30" s="47">
        <f>MAX(C17:V17)</f>
        <v>0</v>
      </c>
      <c r="L30" s="18"/>
      <c r="M30" s="18"/>
      <c r="N30" s="18"/>
      <c r="O30" s="18"/>
      <c r="P30" s="18"/>
      <c r="Q30" s="18"/>
      <c r="R30" s="18"/>
      <c r="S30" s="18"/>
      <c r="T30" s="18"/>
      <c r="U30" s="18"/>
      <c r="V30" s="18"/>
      <c r="W30" s="18"/>
      <c r="X30" s="26"/>
      <c r="Y30" s="6"/>
      <c r="Z30" s="6"/>
      <c r="AA30" s="6"/>
      <c r="AB30" s="6"/>
      <c r="AC30" s="6"/>
      <c r="AD30" s="6"/>
      <c r="AE30" s="6"/>
      <c r="AF30" s="6"/>
    </row>
    <row r="31" spans="2:49" ht="15" thickBot="1">
      <c r="B31" s="14"/>
      <c r="C31" s="21"/>
      <c r="D31" s="18"/>
      <c r="E31" s="46" t="s">
        <v>69</v>
      </c>
      <c r="F31" s="42">
        <f>SUM(F25:F30)</f>
        <v>0</v>
      </c>
      <c r="G31" s="18"/>
      <c r="H31" s="36" t="s">
        <v>69</v>
      </c>
      <c r="I31" s="35">
        <f>SUM(I25:I30)</f>
        <v>0</v>
      </c>
      <c r="J31" s="18"/>
      <c r="K31" s="18"/>
      <c r="L31" s="18"/>
      <c r="M31" s="18"/>
      <c r="N31" s="18"/>
      <c r="O31" s="18"/>
      <c r="P31" s="18"/>
      <c r="Q31" s="18"/>
      <c r="R31" s="18"/>
      <c r="S31" s="18"/>
      <c r="T31" s="18"/>
      <c r="U31" s="18"/>
      <c r="V31" s="18"/>
      <c r="W31" s="18"/>
      <c r="X31" s="26"/>
      <c r="Y31" s="6"/>
      <c r="Z31" s="6"/>
      <c r="AA31" s="6"/>
      <c r="AB31" s="6"/>
      <c r="AC31" s="6"/>
      <c r="AD31" s="6"/>
      <c r="AE31" s="6"/>
      <c r="AF31" s="6"/>
    </row>
    <row r="32" spans="2:49" ht="8.25" customHeight="1" thickBot="1">
      <c r="B32" s="16"/>
      <c r="C32" s="22"/>
      <c r="D32" s="23"/>
      <c r="E32" s="23"/>
      <c r="F32" s="23"/>
      <c r="G32" s="23"/>
      <c r="H32" s="23"/>
      <c r="I32" s="23"/>
      <c r="J32" s="23"/>
      <c r="K32" s="23"/>
      <c r="L32" s="23"/>
      <c r="M32" s="23"/>
      <c r="N32" s="23"/>
      <c r="O32" s="23"/>
      <c r="P32" s="23"/>
      <c r="Q32" s="23"/>
      <c r="R32" s="23"/>
      <c r="S32" s="23"/>
      <c r="T32" s="23"/>
      <c r="U32" s="23"/>
      <c r="V32" s="23"/>
      <c r="W32" s="23"/>
      <c r="X32" s="24"/>
      <c r="Y32" s="6"/>
      <c r="Z32" s="6"/>
      <c r="AA32" s="6"/>
      <c r="AB32" s="6"/>
      <c r="AC32" s="6"/>
      <c r="AD32" s="6"/>
      <c r="AE32" s="6"/>
      <c r="AF32" s="6"/>
    </row>
    <row r="33" spans="2:5">
      <c r="C33" s="30"/>
    </row>
    <row r="34" spans="2:5">
      <c r="C34" s="30"/>
    </row>
    <row r="35" spans="2:5">
      <c r="C35" s="30"/>
    </row>
    <row r="36" spans="2:5">
      <c r="C36" s="30"/>
      <c r="E36" s="30"/>
    </row>
    <row r="37" spans="2:5">
      <c r="C37" s="30"/>
    </row>
    <row r="38" spans="2:5" ht="18.5">
      <c r="B38" s="31"/>
      <c r="C38" s="32"/>
    </row>
  </sheetData>
  <sheetProtection algorithmName="SHA-512" hashValue="/9p3WglO6b4c8pxipg8Vl+H88uc9y0d/kK+hltGWUo4MelvGG5ejO1WKiQ+l3xz2TYAZAgVlAHoAKSNh+0bh+g==" saltValue="/eS8Gz4gjEbp6vr3ggJF7g==" spinCount="100000" sheet="1" objects="1" scenarios="1"/>
  <mergeCells count="7">
    <mergeCell ref="K27:Q29"/>
    <mergeCell ref="I4:W4"/>
    <mergeCell ref="B2:X2"/>
    <mergeCell ref="I11:N14"/>
    <mergeCell ref="W15:W16"/>
    <mergeCell ref="E22:F23"/>
    <mergeCell ref="H22:I23"/>
  </mergeCells>
  <conditionalFormatting sqref="B16:B20 C19:V19">
    <cfRule type="expression" dxfId="50" priority="42">
      <formula>IF($C$8=0,1,0)</formula>
    </cfRule>
  </conditionalFormatting>
  <conditionalFormatting sqref="C16">
    <cfRule type="expression" dxfId="49" priority="43">
      <formula>IF($C$8&gt;0,1,0)</formula>
    </cfRule>
  </conditionalFormatting>
  <conditionalFormatting sqref="C17">
    <cfRule type="expression" dxfId="48" priority="44">
      <formula>IF($C$8=0,1,0)</formula>
    </cfRule>
    <cfRule type="expression" dxfId="47" priority="52">
      <formula>IF($C$8&gt;0,1,0)</formula>
    </cfRule>
  </conditionalFormatting>
  <conditionalFormatting sqref="C17:V17">
    <cfRule type="notContainsBlanks" dxfId="46" priority="1">
      <formula>LEN(TRIM(C17))&gt;0</formula>
    </cfRule>
  </conditionalFormatting>
  <conditionalFormatting sqref="C20:V20">
    <cfRule type="expression" dxfId="45" priority="37">
      <formula>IF($C$8&gt;1,1,0)</formula>
    </cfRule>
  </conditionalFormatting>
  <conditionalFormatting sqref="D10:D13">
    <cfRule type="expression" dxfId="44" priority="51">
      <formula>IF($C$7&gt;1,1,0)</formula>
    </cfRule>
  </conditionalFormatting>
  <conditionalFormatting sqref="D16">
    <cfRule type="expression" dxfId="43" priority="39">
      <formula>IF($C$8&gt;1,1,0)</formula>
    </cfRule>
  </conditionalFormatting>
  <conditionalFormatting sqref="D17">
    <cfRule type="expression" dxfId="42" priority="41">
      <formula>IF($C$8&gt;1,1,0)</formula>
    </cfRule>
  </conditionalFormatting>
  <conditionalFormatting sqref="E10">
    <cfRule type="expression" dxfId="41" priority="50">
      <formula>IF($C$7&gt;2,1,0)</formula>
    </cfRule>
  </conditionalFormatting>
  <conditionalFormatting sqref="E11:E13">
    <cfRule type="expression" dxfId="40" priority="49">
      <formula>IF($C$7&gt;2,1,0)</formula>
    </cfRule>
  </conditionalFormatting>
  <conditionalFormatting sqref="E16">
    <cfRule type="expression" dxfId="39" priority="36">
      <formula>IF($C$8&gt;2,1,0)</formula>
    </cfRule>
  </conditionalFormatting>
  <conditionalFormatting sqref="E17">
    <cfRule type="expression" dxfId="38" priority="38">
      <formula>IF($C$8&gt;2,1,0)</formula>
    </cfRule>
  </conditionalFormatting>
  <conditionalFormatting sqref="F10">
    <cfRule type="expression" dxfId="37" priority="48">
      <formula>IF($C$7&gt;3,1,0)</formula>
    </cfRule>
  </conditionalFormatting>
  <conditionalFormatting sqref="F11:F13">
    <cfRule type="expression" dxfId="36" priority="47">
      <formula>IF($C$7&gt;3,1,0)</formula>
    </cfRule>
  </conditionalFormatting>
  <conditionalFormatting sqref="F16">
    <cfRule type="expression" dxfId="35" priority="34">
      <formula>IF($C$8&gt;3,1,0)</formula>
    </cfRule>
  </conditionalFormatting>
  <conditionalFormatting sqref="F17">
    <cfRule type="expression" dxfId="34" priority="35">
      <formula>IF($C$8&gt;3,1,0)</formula>
    </cfRule>
  </conditionalFormatting>
  <conditionalFormatting sqref="G10">
    <cfRule type="expression" dxfId="33" priority="46">
      <formula>IF($C$7&gt;4,1,0)</formula>
    </cfRule>
  </conditionalFormatting>
  <conditionalFormatting sqref="G11:G13">
    <cfRule type="expression" dxfId="32" priority="45">
      <formula>IF($C$7&gt;4,1,0)</formula>
    </cfRule>
  </conditionalFormatting>
  <conditionalFormatting sqref="G16">
    <cfRule type="expression" dxfId="31" priority="32">
      <formula>IF($C$8&gt;4,1,0)</formula>
    </cfRule>
  </conditionalFormatting>
  <conditionalFormatting sqref="G17">
    <cfRule type="expression" dxfId="30" priority="33">
      <formula>IF($C$8&gt;4,1,0)</formula>
    </cfRule>
  </conditionalFormatting>
  <conditionalFormatting sqref="H16">
    <cfRule type="expression" dxfId="29" priority="30">
      <formula>IF($C$8&gt;5,1,0)</formula>
    </cfRule>
  </conditionalFormatting>
  <conditionalFormatting sqref="H17">
    <cfRule type="expression" dxfId="28" priority="31">
      <formula>IF($C$8&gt;5,1,0)</formula>
    </cfRule>
  </conditionalFormatting>
  <conditionalFormatting sqref="I16">
    <cfRule type="expression" dxfId="27" priority="14">
      <formula>IF($C$8&gt;6,1,0)</formula>
    </cfRule>
  </conditionalFormatting>
  <conditionalFormatting sqref="I17">
    <cfRule type="expression" dxfId="26" priority="15">
      <formula>IF($C$8&gt;6,1,0)</formula>
    </cfRule>
  </conditionalFormatting>
  <conditionalFormatting sqref="J16">
    <cfRule type="expression" dxfId="25" priority="12">
      <formula>IF($C$8&gt;7,1,0)</formula>
    </cfRule>
  </conditionalFormatting>
  <conditionalFormatting sqref="J17">
    <cfRule type="expression" dxfId="24" priority="13">
      <formula>IF($C$8&gt;7,1,0)</formula>
    </cfRule>
  </conditionalFormatting>
  <conditionalFormatting sqref="K16">
    <cfRule type="expression" dxfId="23" priority="10">
      <formula>IF($C$8&gt;8,1,0)</formula>
    </cfRule>
  </conditionalFormatting>
  <conditionalFormatting sqref="K17">
    <cfRule type="expression" dxfId="22" priority="11">
      <formula>IF($C$8&gt;8,1,0)</formula>
    </cfRule>
  </conditionalFormatting>
  <conditionalFormatting sqref="L16">
    <cfRule type="expression" dxfId="21" priority="8">
      <formula>IF($C$8&gt;9,1,0)</formula>
    </cfRule>
  </conditionalFormatting>
  <conditionalFormatting sqref="L17">
    <cfRule type="expression" dxfId="20" priority="9">
      <formula>IF($C$8&gt;9,1,0)</formula>
    </cfRule>
  </conditionalFormatting>
  <conditionalFormatting sqref="M16">
    <cfRule type="expression" dxfId="19" priority="6">
      <formula>IF($C$8&gt;10,1,0)</formula>
    </cfRule>
  </conditionalFormatting>
  <conditionalFormatting sqref="M17">
    <cfRule type="expression" dxfId="18" priority="7">
      <formula>IF($C$8&gt;10,1,0)</formula>
    </cfRule>
  </conditionalFormatting>
  <conditionalFormatting sqref="N16">
    <cfRule type="expression" dxfId="17" priority="28">
      <formula>IF($C$8&gt;11,1,0)</formula>
    </cfRule>
  </conditionalFormatting>
  <conditionalFormatting sqref="N17">
    <cfRule type="expression" dxfId="16" priority="29">
      <formula>IF($C$8&gt;11,1,0)</formula>
    </cfRule>
  </conditionalFormatting>
  <conditionalFormatting sqref="O16">
    <cfRule type="expression" dxfId="15" priority="26">
      <formula>IF($C$8&gt;12,1,0)</formula>
    </cfRule>
  </conditionalFormatting>
  <conditionalFormatting sqref="O17">
    <cfRule type="expression" dxfId="14" priority="27">
      <formula>IF($C$8&gt;12,1,0)</formula>
    </cfRule>
  </conditionalFormatting>
  <conditionalFormatting sqref="P16">
    <cfRule type="expression" dxfId="13" priority="4">
      <formula>IF($C$8&gt;13,1,0)</formula>
    </cfRule>
  </conditionalFormatting>
  <conditionalFormatting sqref="P17">
    <cfRule type="expression" dxfId="12" priority="5">
      <formula>IF($C$8&gt;13,1,0)</formula>
    </cfRule>
  </conditionalFormatting>
  <conditionalFormatting sqref="Q16">
    <cfRule type="expression" dxfId="11" priority="24">
      <formula>IF($C$8&gt;14,1,0)</formula>
    </cfRule>
  </conditionalFormatting>
  <conditionalFormatting sqref="Q17">
    <cfRule type="expression" dxfId="10" priority="25">
      <formula>IF($C$8&gt;14,1,0)</formula>
    </cfRule>
  </conditionalFormatting>
  <conditionalFormatting sqref="R16">
    <cfRule type="expression" dxfId="9" priority="22">
      <formula>IF($C$8&gt;15,1,0)</formula>
    </cfRule>
  </conditionalFormatting>
  <conditionalFormatting sqref="R17">
    <cfRule type="expression" dxfId="8" priority="23">
      <formula>IF($C$8&gt;15,1,0)</formula>
    </cfRule>
  </conditionalFormatting>
  <conditionalFormatting sqref="S16">
    <cfRule type="expression" dxfId="7" priority="20">
      <formula>IF($C$8&gt;16,1,0)</formula>
    </cfRule>
  </conditionalFormatting>
  <conditionalFormatting sqref="S17">
    <cfRule type="expression" dxfId="6" priority="21">
      <formula>IF($C$8&gt;16,1,0)</formula>
    </cfRule>
  </conditionalFormatting>
  <conditionalFormatting sqref="T16">
    <cfRule type="expression" dxfId="5" priority="18">
      <formula>IF($C$8&gt;17,1,0)</formula>
    </cfRule>
  </conditionalFormatting>
  <conditionalFormatting sqref="T17">
    <cfRule type="expression" dxfId="4" priority="19">
      <formula>IF($C$8&gt;17,1,0)</formula>
    </cfRule>
  </conditionalFormatting>
  <conditionalFormatting sqref="U16">
    <cfRule type="expression" dxfId="3" priority="16">
      <formula>IF($C$8&gt;18,1,0)</formula>
    </cfRule>
  </conditionalFormatting>
  <conditionalFormatting sqref="U17">
    <cfRule type="expression" dxfId="2" priority="17">
      <formula>IF($C$8&gt;18,1,0)</formula>
    </cfRule>
  </conditionalFormatting>
  <conditionalFormatting sqref="V16">
    <cfRule type="expression" dxfId="1" priority="2">
      <formula>IF($C$8&gt;19,1,0)</formula>
    </cfRule>
  </conditionalFormatting>
  <conditionalFormatting sqref="V17">
    <cfRule type="expression" dxfId="0" priority="3">
      <formula>IF($C$8&gt;19,1,0)</formula>
    </cfRule>
  </conditionalFormatting>
  <dataValidations count="2">
    <dataValidation type="whole" allowBlank="1" showInputMessage="1" showErrorMessage="1" error="Alleen hele getallen invullen_x000a_" sqref="E10:G10" xr:uid="{61D56717-8590-460D-9228-2273C32EEBA8}">
      <formula1>0</formula1>
      <formula2>1000000</formula2>
    </dataValidation>
    <dataValidation type="whole" errorStyle="warning" allowBlank="1" showInputMessage="1" showErrorMessage="1" errorTitle="Zeer grote locatie" error="In geval de locatie zeer groot is (&gt;25.000 m2) of een landpark met meerdere gebouwen betreft, zullen meer uren voor de keuring nodig zijn en wordt afgeweken van de standaard. Neem contact op met MPZ voor een kostenindicatie. " sqref="C17:V17" xr:uid="{B8ED6F56-5639-4E03-B87A-7EDCECC8EEB3}">
      <formula1>0</formula1>
      <formula2>25000</formula2>
    </dataValidation>
  </dataValidations>
  <hyperlinks>
    <hyperlink ref="K25" r:id="rId1" xr:uid="{C3CDE742-AF42-400E-82E7-970E59CF141E}"/>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47CDBA17-CD1E-4A2D-81FC-BEBF942B53AB}">
          <x14:formula1>
            <xm:f>START!$Y$2:$Y$21</xm:f>
          </x14:formula1>
          <xm:sqref>C8</xm:sqref>
        </x14:dataValidation>
        <x14:dataValidation type="list" allowBlank="1" showInputMessage="1" showErrorMessage="1" xr:uid="{A2F86BDD-C5F8-4DA1-97D2-EB43FE3A253C}">
          <x14:formula1>
            <xm:f>START!$X$2:$X$3</xm:f>
          </x14:formula1>
          <xm:sqref>C4:C5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dfc4a7-2327-4f2d-b29d-dda666fbba38" xsi:nil="true"/>
    <lcf76f155ced4ddcb4097134ff3c332f xmlns="45b0fde6-3671-446b-8026-4c0d418a39e7">
      <Terms xmlns="http://schemas.microsoft.com/office/infopath/2007/PartnerControls"/>
    </lcf76f155ced4ddcb4097134ff3c332f>
    <Extern_x0020_gedeeld_x003f_ xmlns="45b0fde6-3671-446b-8026-4c0d418a39e7">onbekend</Extern_x0020_gedeeld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9" ma:contentTypeDescription="Een nieuw document maken." ma:contentTypeScope="" ma:versionID="99ec08a881528fbc015030cf7d1c487f">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ea913bf8c654b6b8b745ae44bae9876e"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element ref="ns3:Extern_x0020_gedeel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Extern_x0020_gedeeld_x003f_" ma:index="24" nillable="true" ma:displayName="Extern gedeeld?" ma:default="onbekend" ma:format="Dropdown" ma:internalName="Extern_x0020_gedeeld_x003f_">
      <xsd:simpleType>
        <xsd:restriction base="dms:Choice">
          <xsd:enumeration value="ja"/>
          <xsd:enumeration value="nee"/>
          <xsd:enumeration value="onbeken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46E320-93BF-4424-91A8-16AC46FD7AD1}">
  <ds:schemaRefs>
    <ds:schemaRef ds:uri="http://purl.org/dc/terms/"/>
    <ds:schemaRef ds:uri="http://schemas.microsoft.com/office/infopath/2007/PartnerControls"/>
    <ds:schemaRef ds:uri="http://purl.org/dc/dcmitype/"/>
    <ds:schemaRef ds:uri="7ddfc4a7-2327-4f2d-b29d-dda666fbba38"/>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45b0fde6-3671-446b-8026-4c0d418a39e7"/>
    <ds:schemaRef ds:uri="http://purl.org/dc/elements/1.1/"/>
  </ds:schemaRefs>
</ds:datastoreItem>
</file>

<file path=customXml/itemProps2.xml><?xml version="1.0" encoding="utf-8"?>
<ds:datastoreItem xmlns:ds="http://schemas.openxmlformats.org/officeDocument/2006/customXml" ds:itemID="{C1EB187A-3EE8-4FA5-8A06-A72053D7F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fc4a7-2327-4f2d-b29d-dda666fbba38"/>
    <ds:schemaRef ds:uri="45b0fde6-3671-446b-8026-4c0d418a3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11689-FA4F-472F-8EED-AC27B1FA7B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4</vt:i4>
      </vt:variant>
    </vt:vector>
  </HeadingPairs>
  <TitlesOfParts>
    <vt:vector size="4" baseType="lpstr">
      <vt:lpstr>START</vt:lpstr>
      <vt:lpstr>ZIEKENHUIS</vt:lpstr>
      <vt:lpstr>LANGDURIGE ZORG</vt:lpstr>
      <vt:lpstr>NIET INTRAMURAAL</vt:lpstr>
    </vt:vector>
  </TitlesOfParts>
  <Manager/>
  <Company>Stichting Stimular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Anne-Marije Scheffe</dc:creator>
  <cp:keywords/>
  <dc:description/>
  <cp:lastModifiedBy>Judith de Bree (Stimular)</cp:lastModifiedBy>
  <cp:revision/>
  <dcterms:created xsi:type="dcterms:W3CDTF">2021-07-07T13:02:29Z</dcterms:created>
  <dcterms:modified xsi:type="dcterms:W3CDTF">2026-01-20T15:19:54Z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Order">
    <vt:r8>1633400</vt:r8>
  </property>
  <property fmtid="{D5CDD505-2E9C-101B-9397-08002B2CF9AE}" pid="4" name="MediaServiceImageTags">
    <vt:lpwstr/>
  </property>
</Properties>
</file>